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90" yWindow="0" windowWidth="9765" windowHeight="7995" activeTab="2"/>
  </bookViews>
  <sheets>
    <sheet name="1" sheetId="1" r:id="rId1"/>
    <sheet name="2" sheetId="5" r:id="rId2"/>
    <sheet name="3" sheetId="2" r:id="rId3"/>
    <sheet name="4" sheetId="3" r:id="rId4"/>
  </sheets>
  <definedNames>
    <definedName name="_xlnm.Print_Area" localSheetId="0">'1'!$A$1:$E$5</definedName>
    <definedName name="_xlnm.Print_Area" localSheetId="1">'2'!$A$1:$E$7</definedName>
    <definedName name="_xlnm.Print_Area" localSheetId="2">'3'!$A$1:$F$6</definedName>
    <definedName name="_xlnm.Print_Area" localSheetId="3">'4'!$A$1:$H$7</definedName>
  </definedNames>
  <calcPr calcId="144525"/>
</workbook>
</file>

<file path=xl/calcChain.xml><?xml version="1.0" encoding="utf-8"?>
<calcChain xmlns="http://schemas.openxmlformats.org/spreadsheetml/2006/main">
  <c r="B16" i="2" l="1"/>
  <c r="B15" i="2"/>
  <c r="D21" i="3" l="1"/>
  <c r="D20" i="3"/>
  <c r="C19" i="3"/>
  <c r="C20" i="3"/>
  <c r="C21" i="3"/>
  <c r="C18" i="3"/>
  <c r="C22" i="3" s="1"/>
  <c r="B19" i="3"/>
  <c r="B20" i="3"/>
  <c r="B21" i="3"/>
  <c r="B18" i="3"/>
  <c r="B22" i="3" s="1"/>
  <c r="G41" i="3"/>
  <c r="G39" i="3"/>
  <c r="G51" i="3" s="1"/>
  <c r="B39" i="3"/>
  <c r="B51" i="3" s="1"/>
  <c r="B41" i="3"/>
  <c r="G29" i="3"/>
  <c r="G28" i="3"/>
  <c r="G30" i="3" s="1"/>
  <c r="H33" i="3" s="1"/>
  <c r="H32" i="3"/>
  <c r="E19" i="3" s="1"/>
  <c r="A19" i="3"/>
  <c r="A20" i="3"/>
  <c r="A21" i="3"/>
  <c r="A18" i="3"/>
  <c r="B29" i="3"/>
  <c r="C32" i="3" s="1"/>
  <c r="E18" i="3" s="1"/>
  <c r="B28" i="3"/>
  <c r="B14" i="2"/>
  <c r="F40" i="2"/>
  <c r="B43" i="2"/>
  <c r="D42" i="2"/>
  <c r="E42" i="2" s="1"/>
  <c r="F42" i="2" s="1"/>
  <c r="D41" i="2"/>
  <c r="E41" i="2" s="1"/>
  <c r="F41" i="2" s="1"/>
  <c r="D39" i="2"/>
  <c r="E39" i="2" s="1"/>
  <c r="F39" i="2" s="1"/>
  <c r="B13" i="2" s="1"/>
  <c r="B28" i="2"/>
  <c r="B24" i="2"/>
  <c r="C77" i="1"/>
  <c r="B77" i="1"/>
  <c r="C58" i="1"/>
  <c r="D52" i="1"/>
  <c r="C52" i="1"/>
  <c r="B52" i="1"/>
  <c r="B54" i="1" s="1"/>
  <c r="D51" i="1"/>
  <c r="C51" i="1"/>
  <c r="B51" i="1"/>
  <c r="B48" i="1"/>
  <c r="B38" i="1"/>
  <c r="B19" i="1"/>
  <c r="B21" i="1" s="1"/>
  <c r="B22" i="1" s="1"/>
  <c r="D53" i="5"/>
  <c r="D51" i="5"/>
  <c r="D56" i="5" s="1"/>
  <c r="C79" i="1" l="1"/>
  <c r="C83" i="1"/>
  <c r="C81" i="1"/>
  <c r="C82" i="1" s="1"/>
  <c r="C84" i="1" s="1"/>
  <c r="B79" i="1"/>
  <c r="B82" i="1" s="1"/>
  <c r="B83" i="1"/>
  <c r="B84" i="1" s="1"/>
  <c r="B30" i="3"/>
  <c r="C33" i="3" s="1"/>
  <c r="D18" i="3" s="1"/>
  <c r="F18" i="3" s="1"/>
  <c r="C49" i="3"/>
  <c r="C52" i="3" s="1"/>
  <c r="H49" i="3" s="1"/>
  <c r="H52" i="3" s="1"/>
  <c r="D19" i="3"/>
  <c r="D22" i="3" s="1"/>
  <c r="F19" i="3"/>
  <c r="B42" i="3"/>
  <c r="B49" i="3"/>
  <c r="G42" i="3"/>
  <c r="G43" i="3" s="1"/>
  <c r="H45" i="3" s="1"/>
  <c r="E21" i="3" s="1"/>
  <c r="F21" i="3" s="1"/>
  <c r="B31" i="2"/>
  <c r="B11" i="2" s="1"/>
  <c r="F43" i="2"/>
  <c r="E43" i="2"/>
  <c r="C53" i="1"/>
  <c r="D53" i="1" s="1"/>
  <c r="D54" i="1" s="1"/>
  <c r="D56" i="1" s="1"/>
  <c r="D57" i="1" s="1"/>
  <c r="D52" i="5"/>
  <c r="D55" i="5"/>
  <c r="B17" i="2" l="1"/>
  <c r="B18" i="2" s="1"/>
  <c r="B52" i="3"/>
  <c r="C54" i="1"/>
  <c r="C56" i="1" s="1"/>
  <c r="C57" i="1" s="1"/>
  <c r="D52" i="3" l="1"/>
  <c r="G49" i="3"/>
  <c r="D58" i="1"/>
  <c r="D59" i="1" s="1"/>
  <c r="C59" i="1"/>
  <c r="B43" i="3"/>
  <c r="C45" i="3" s="1"/>
  <c r="E20" i="3" s="1"/>
  <c r="G52" i="3" l="1"/>
  <c r="I52" i="3" s="1"/>
  <c r="F20" i="3"/>
  <c r="F22" i="3" s="1"/>
  <c r="E22" i="3"/>
</calcChain>
</file>

<file path=xl/sharedStrings.xml><?xml version="1.0" encoding="utf-8"?>
<sst xmlns="http://schemas.openxmlformats.org/spreadsheetml/2006/main" count="164" uniqueCount="123">
  <si>
    <t>DATOS DEL EJERCICIO:</t>
  </si>
  <si>
    <t xml:space="preserve">Total </t>
  </si>
  <si>
    <t>Total</t>
  </si>
  <si>
    <t>NOTA 1</t>
  </si>
  <si>
    <t>VO</t>
  </si>
  <si>
    <t>VU</t>
  </si>
  <si>
    <t>NOTA 2</t>
  </si>
  <si>
    <t xml:space="preserve">Concepto </t>
  </si>
  <si>
    <t>Cálculo</t>
  </si>
  <si>
    <t>Resultado</t>
  </si>
  <si>
    <t>Alquiler</t>
  </si>
  <si>
    <t>U$S 10.000,00 * $15,00</t>
  </si>
  <si>
    <t>Ganancia de fuente argentina</t>
  </si>
  <si>
    <t xml:space="preserve">Tasa efectiva </t>
  </si>
  <si>
    <t>60% * 35%</t>
  </si>
  <si>
    <t>Alícuota incremental</t>
  </si>
  <si>
    <t>(100 * 21)/(100-21)</t>
  </si>
  <si>
    <t xml:space="preserve">Retención </t>
  </si>
  <si>
    <t>$150.000,00 * 26,58%</t>
  </si>
  <si>
    <t xml:space="preserve">Comprobación </t>
  </si>
  <si>
    <t>(($150.000,00*26,58%)+$150.000,00)*21%</t>
  </si>
  <si>
    <t>EJERCICIO 02: MULTIPLE OPCIÓN</t>
  </si>
  <si>
    <t>EJERCICIO 02: TEORICO-PRÁCTICO – “IMPUESTO A LAS GANANCIAS A RETENER”</t>
  </si>
  <si>
    <t>A)</t>
  </si>
  <si>
    <t>Pago de honorarios</t>
  </si>
  <si>
    <t xml:space="preserve">Monto neto sujeto a retención </t>
  </si>
  <si>
    <t>Monto fijo (s/escala)</t>
  </si>
  <si>
    <t>Retención (s/escala)</t>
  </si>
  <si>
    <t>Retención a practicar</t>
  </si>
  <si>
    <t>B)</t>
  </si>
  <si>
    <t xml:space="preserve">% a retener </t>
  </si>
  <si>
    <t>Mínimo no sujeto a retención (s/tabla)</t>
  </si>
  <si>
    <t>C)</t>
  </si>
  <si>
    <t>TOTAL</t>
  </si>
  <si>
    <t xml:space="preserve">Fechas </t>
  </si>
  <si>
    <t xml:space="preserve">Pagos </t>
  </si>
  <si>
    <t xml:space="preserve">Fechas de pago </t>
  </si>
  <si>
    <t xml:space="preserve">Pago de honorarios </t>
  </si>
  <si>
    <t xml:space="preserve">Pagos anteriores en el mismo mes </t>
  </si>
  <si>
    <t>Minimo no sujeto a retención</t>
  </si>
  <si>
    <t>Monto neto sujeto a retención</t>
  </si>
  <si>
    <t>Retención (s/ escala)</t>
  </si>
  <si>
    <t>Retenciones efectuadas en el mismo mes</t>
  </si>
  <si>
    <t>D)</t>
  </si>
  <si>
    <t>No se debe realizar retención en concepto de Impuesto a las Ganancias.</t>
  </si>
  <si>
    <t>E)</t>
  </si>
  <si>
    <t>IIGG a cargo de…</t>
  </si>
  <si>
    <t>Dr. Wilson</t>
  </si>
  <si>
    <t>Sanatorio S.A.</t>
  </si>
  <si>
    <t>Honorarios en $</t>
  </si>
  <si>
    <t>Presunción de ganancia de fuente Arg.</t>
  </si>
  <si>
    <t>Tasa presunción de ganancia de fuente Arg.</t>
  </si>
  <si>
    <t>ESTADO DE SITUACIÓN PATRIMONIAL AL 31/12/2015</t>
  </si>
  <si>
    <t>(SÓLO ACTIVO)</t>
  </si>
  <si>
    <t xml:space="preserve">Activo Corriente </t>
  </si>
  <si>
    <t xml:space="preserve">Caja y Banco </t>
  </si>
  <si>
    <t>Créditos por Ventas</t>
  </si>
  <si>
    <t xml:space="preserve">Otros Créditos </t>
  </si>
  <si>
    <t xml:space="preserve">Activo No Corriente </t>
  </si>
  <si>
    <t>Bienes de Uso</t>
  </si>
  <si>
    <t xml:space="preserve">Inversiones </t>
  </si>
  <si>
    <t xml:space="preserve">Bien exento </t>
  </si>
  <si>
    <t>Bien no comp</t>
  </si>
  <si>
    <t>Participación en otra sociedad</t>
  </si>
  <si>
    <t>Maquinaria (Guillotina)</t>
  </si>
  <si>
    <t>Inmueble Rural (sin construcción)</t>
  </si>
  <si>
    <t>Rodado (Camioneta)</t>
  </si>
  <si>
    <t>Amort. Acum.</t>
  </si>
  <si>
    <t>Amort.</t>
  </si>
  <si>
    <t>VR</t>
  </si>
  <si>
    <t>-</t>
  </si>
  <si>
    <t>Totales</t>
  </si>
  <si>
    <t>Herramientas varias</t>
  </si>
  <si>
    <t>RESOLUCIÓN EJERCICIO 03: PRÁCTICO – “IGMP PARA UNA PERSONA JURÍDICA”</t>
  </si>
  <si>
    <t>BIENES DE USO</t>
  </si>
  <si>
    <t>Activo Total</t>
  </si>
  <si>
    <t>CONCEPTO</t>
  </si>
  <si>
    <t>IMPORTE</t>
  </si>
  <si>
    <t>DETERMINACION IGMP PERÍODO 2015</t>
  </si>
  <si>
    <t xml:space="preserve">Total activo contable </t>
  </si>
  <si>
    <t>Dato</t>
  </si>
  <si>
    <t>Bienes de uso no computables</t>
  </si>
  <si>
    <t>Art. 12 Inc. a Ley IGMP</t>
  </si>
  <si>
    <t>Art. 3 Inc e Ley IGMP</t>
  </si>
  <si>
    <t>Base imponible IGMP</t>
  </si>
  <si>
    <t>OBSERVACIÓN</t>
  </si>
  <si>
    <t>Dato - Art. 4 inc e LIGMP</t>
  </si>
  <si>
    <t>NOTA 2 - Art. 3 Inc e LIGMP</t>
  </si>
  <si>
    <t>NOTA 1 - Art. 12 Inc. a LIGMP</t>
  </si>
  <si>
    <t>Art. 13 LIGMP</t>
  </si>
  <si>
    <t>Impuesto determinado (1%)</t>
  </si>
  <si>
    <t>IGMP a pagar</t>
  </si>
  <si>
    <t>INVERSIONES</t>
  </si>
  <si>
    <t>RESOLUCIÓN EJERCICIO 04: PRÁCTICO “COMPENSACIÓN ENTRE IG E IGMP”</t>
  </si>
  <si>
    <t>AÑO</t>
  </si>
  <si>
    <t>IGMP</t>
  </si>
  <si>
    <t>IG</t>
  </si>
  <si>
    <t>PERÍODO 2012</t>
  </si>
  <si>
    <t xml:space="preserve">IG </t>
  </si>
  <si>
    <t>Saldo a favor de AFIP</t>
  </si>
  <si>
    <t xml:space="preserve">Ingresa al fisco </t>
  </si>
  <si>
    <t>INGRESO IGMP</t>
  </si>
  <si>
    <t>INGRESO IG</t>
  </si>
  <si>
    <t>TOTAL INGRESADO</t>
  </si>
  <si>
    <t>PERÍODO 2013</t>
  </si>
  <si>
    <t>IG-IGMP</t>
  </si>
  <si>
    <t>Pago a cuenta IGMP</t>
  </si>
  <si>
    <t>ser utilizados en IG</t>
  </si>
  <si>
    <t>PERÍODO 2014</t>
  </si>
  <si>
    <t xml:space="preserve">Utilizaciones </t>
  </si>
  <si>
    <t>Remanente</t>
  </si>
  <si>
    <t>PERÍODO 2015</t>
  </si>
  <si>
    <r>
      <rPr>
        <b/>
        <u/>
        <sz val="11"/>
        <color indexed="8"/>
        <rFont val="Calibri"/>
        <family val="2"/>
      </rPr>
      <t>NORMATIVA APLICABLE</t>
    </r>
    <r>
      <rPr>
        <b/>
        <sz val="11"/>
        <color indexed="8"/>
        <rFont val="Calibri"/>
        <family val="2"/>
      </rPr>
      <t>:</t>
    </r>
    <r>
      <rPr>
        <sz val="11"/>
        <color theme="1"/>
        <rFont val="Calibri"/>
        <family val="2"/>
        <scheme val="minor"/>
      </rPr>
      <t xml:space="preserve">  Arts. 20, 93 inc f  LIG. ; RG Nº 830 , ANEXOS II Y VIII, RG 739</t>
    </r>
  </si>
  <si>
    <r>
      <rPr>
        <b/>
        <u/>
        <sz val="11"/>
        <color indexed="8"/>
        <rFont val="Calibri"/>
        <family val="2"/>
      </rPr>
      <t>NORMATIVA APLICABLE</t>
    </r>
    <r>
      <rPr>
        <b/>
        <sz val="11"/>
        <color indexed="8"/>
        <rFont val="Calibri"/>
        <family val="2"/>
      </rPr>
      <t>:</t>
    </r>
    <r>
      <rPr>
        <sz val="11"/>
        <color theme="1"/>
        <rFont val="Calibri"/>
        <family val="2"/>
        <scheme val="minor"/>
      </rPr>
      <t xml:space="preserve">  Arts. 79, 93  LIG. ;  Art. 1, 2, 3 IGMP; RG Nº 830 ANEXOS IV, V</t>
    </r>
  </si>
  <si>
    <r>
      <rPr>
        <b/>
        <u/>
        <sz val="11"/>
        <color indexed="8"/>
        <rFont val="Calibri"/>
        <family val="2"/>
      </rPr>
      <t>NORMATIVA APLICABLE</t>
    </r>
    <r>
      <rPr>
        <b/>
        <sz val="11"/>
        <color indexed="8"/>
        <rFont val="Calibri"/>
        <family val="2"/>
      </rPr>
      <t>:</t>
    </r>
    <r>
      <rPr>
        <sz val="11"/>
        <color theme="1"/>
        <rFont val="Calibri"/>
        <family val="2"/>
        <scheme val="minor"/>
      </rPr>
      <t xml:space="preserve">  Arts.   3, 4, 12, 13 IGMP</t>
    </r>
  </si>
  <si>
    <r>
      <rPr>
        <b/>
        <u/>
        <sz val="11"/>
        <color indexed="8"/>
        <rFont val="Calibri"/>
        <family val="2"/>
      </rPr>
      <t>NORMATIVA APLICABLE</t>
    </r>
    <r>
      <rPr>
        <b/>
        <sz val="11"/>
        <color indexed="8"/>
        <rFont val="Calibri"/>
        <family val="2"/>
      </rPr>
      <t>:</t>
    </r>
    <r>
      <rPr>
        <sz val="11"/>
        <color theme="1"/>
        <rFont val="Calibri"/>
        <family val="2"/>
        <scheme val="minor"/>
      </rPr>
      <t xml:space="preserve">  Arts.   13 IGMP</t>
    </r>
  </si>
  <si>
    <t xml:space="preserve">Base imponible </t>
  </si>
  <si>
    <t xml:space="preserve">Tasa </t>
  </si>
  <si>
    <t>Retención a efectuar</t>
  </si>
  <si>
    <t>Honorarios a pagar neto de retención</t>
  </si>
  <si>
    <t>Costo para empresa</t>
  </si>
  <si>
    <t>Créditos por venta (Incobrable Impositivo por IG)</t>
  </si>
  <si>
    <t xml:space="preserve">Crédito de IGMP para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</si>
</sst>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Calibri"/>
      <family val="2"/>
    </font>
    <font>
      <b/>
      <u/>
      <sz val="11"/>
      <color indexed="8"/>
      <name val="Calibri"/>
      <family val="2"/>
    </font>
    <font>
      <b/>
      <sz val="12"/>
      <color theme="1"/>
      <name val="Calibri"/>
      <family val="2"/>
      <scheme val="minor"/>
    </font>
    <font>
      <u/>
      <sz val="11"/>
      <color theme="1"/>
      <name val="Calibri"/>
      <family val="2"/>
      <scheme val="minor"/>
    </font>
    <font>
      <b/>
      <u/>
      <sz val="11"/>
      <color theme="1"/>
      <name val="Calibri"/>
      <family val="2"/>
      <scheme val="minor"/>
    </font>
    <font>
      <b/>
      <u/>
      <sz val="14"/>
      <color theme="1"/>
      <name val="Calibri"/>
      <family val="2"/>
      <scheme val="minor"/>
    </font>
  </fonts>
  <fills count="13">
    <fill>
      <patternFill patternType="none"/>
    </fill>
    <fill>
      <patternFill patternType="gray125"/>
    </fill>
    <fill>
      <patternFill patternType="solid">
        <fgColor theme="8" tint="0.399975585192419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3" tint="0.39997558519241921"/>
        <bgColor indexed="64"/>
      </patternFill>
    </fill>
    <fill>
      <patternFill patternType="solid">
        <fgColor theme="5"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111">
    <xf numFmtId="0" fontId="0" fillId="0" borderId="0" xfId="0"/>
    <xf numFmtId="0" fontId="0" fillId="0" borderId="1" xfId="0" applyBorder="1"/>
    <xf numFmtId="44" fontId="0" fillId="0" borderId="1" xfId="1" applyFont="1" applyBorder="1"/>
    <xf numFmtId="0" fontId="0" fillId="0" borderId="0" xfId="0"/>
    <xf numFmtId="4" fontId="2" fillId="0" borderId="0" xfId="0" applyNumberFormat="1" applyFont="1"/>
    <xf numFmtId="4" fontId="5" fillId="0" borderId="0" xfId="0" applyNumberFormat="1" applyFont="1"/>
    <xf numFmtId="0" fontId="0" fillId="0" borderId="0" xfId="0"/>
    <xf numFmtId="44" fontId="0" fillId="0" borderId="1" xfId="0" applyNumberFormat="1" applyBorder="1"/>
    <xf numFmtId="0" fontId="0" fillId="0" borderId="1" xfId="0" applyBorder="1" applyAlignment="1">
      <alignment horizontal="center"/>
    </xf>
    <xf numFmtId="0" fontId="0" fillId="0" borderId="11" xfId="0" applyBorder="1"/>
    <xf numFmtId="0" fontId="0" fillId="0" borderId="0" xfId="0" applyBorder="1"/>
    <xf numFmtId="0" fontId="0" fillId="0" borderId="1" xfId="0" applyFill="1" applyBorder="1"/>
    <xf numFmtId="9" fontId="0" fillId="0" borderId="1" xfId="0" applyNumberFormat="1" applyBorder="1"/>
    <xf numFmtId="0" fontId="2" fillId="4" borderId="1" xfId="0" applyFont="1" applyFill="1" applyBorder="1" applyAlignment="1">
      <alignment horizontal="center"/>
    </xf>
    <xf numFmtId="44" fontId="2" fillId="4" borderId="1" xfId="0" applyNumberFormat="1" applyFont="1" applyFill="1" applyBorder="1"/>
    <xf numFmtId="44" fontId="0" fillId="0" borderId="1" xfId="1" applyFont="1" applyFill="1" applyBorder="1"/>
    <xf numFmtId="44" fontId="0" fillId="0" borderId="1" xfId="1" applyFont="1" applyFill="1" applyBorder="1" applyAlignment="1">
      <alignment horizontal="center"/>
    </xf>
    <xf numFmtId="0" fontId="2" fillId="0" borderId="1" xfId="0" applyFont="1" applyFill="1" applyBorder="1"/>
    <xf numFmtId="0" fontId="0" fillId="0" borderId="0" xfId="0" applyFill="1"/>
    <xf numFmtId="0" fontId="2" fillId="3" borderId="1" xfId="0" applyFont="1" applyFill="1" applyBorder="1" applyAlignment="1">
      <alignment horizontal="center"/>
    </xf>
    <xf numFmtId="0" fontId="2" fillId="8" borderId="1" xfId="0" applyFont="1" applyFill="1" applyBorder="1" applyAlignment="1">
      <alignment horizontal="center"/>
    </xf>
    <xf numFmtId="44" fontId="0" fillId="0" borderId="1" xfId="1" applyFont="1" applyBorder="1" applyAlignment="1">
      <alignment horizontal="center"/>
    </xf>
    <xf numFmtId="0" fontId="2" fillId="0" borderId="0" xfId="0" applyFont="1"/>
    <xf numFmtId="0" fontId="2" fillId="6" borderId="1" xfId="0" applyFont="1" applyFill="1" applyBorder="1"/>
    <xf numFmtId="44" fontId="2" fillId="6" borderId="1" xfId="1" applyFont="1" applyFill="1" applyBorder="1"/>
    <xf numFmtId="14" fontId="0" fillId="0" borderId="1" xfId="0" applyNumberFormat="1" applyBorder="1" applyAlignment="1">
      <alignment horizontal="center"/>
    </xf>
    <xf numFmtId="0" fontId="2" fillId="6" borderId="1" xfId="0" applyFont="1" applyFill="1" applyBorder="1" applyAlignment="1">
      <alignment horizontal="center"/>
    </xf>
    <xf numFmtId="44" fontId="0" fillId="0" borderId="0" xfId="0" applyNumberFormat="1"/>
    <xf numFmtId="44" fontId="2" fillId="6" borderId="1" xfId="0" applyNumberFormat="1" applyFont="1" applyFill="1" applyBorder="1"/>
    <xf numFmtId="14" fontId="2" fillId="6" borderId="1" xfId="0" applyNumberFormat="1" applyFont="1" applyFill="1" applyBorder="1"/>
    <xf numFmtId="0" fontId="2" fillId="10" borderId="1" xfId="0" applyFont="1" applyFill="1" applyBorder="1"/>
    <xf numFmtId="0" fontId="2" fillId="9" borderId="1" xfId="0" applyFont="1" applyFill="1" applyBorder="1"/>
    <xf numFmtId="9" fontId="0" fillId="0" borderId="1" xfId="1" applyNumberFormat="1" applyFont="1" applyBorder="1"/>
    <xf numFmtId="44" fontId="2" fillId="9" borderId="1" xfId="1" applyFont="1" applyFill="1" applyBorder="1"/>
    <xf numFmtId="44" fontId="2" fillId="9" borderId="1" xfId="0" applyNumberFormat="1" applyFont="1" applyFill="1" applyBorder="1"/>
    <xf numFmtId="0" fontId="8" fillId="0" borderId="17" xfId="0" applyFont="1" applyFill="1" applyBorder="1" applyAlignment="1">
      <alignment horizontal="center"/>
    </xf>
    <xf numFmtId="0" fontId="8" fillId="0" borderId="16" xfId="0" applyFont="1" applyFill="1" applyBorder="1" applyAlignment="1">
      <alignment horizontal="center"/>
    </xf>
    <xf numFmtId="0" fontId="8" fillId="0" borderId="0" xfId="0" applyFont="1" applyFill="1" applyBorder="1" applyAlignment="1">
      <alignment horizontal="center"/>
    </xf>
    <xf numFmtId="0" fontId="8" fillId="0" borderId="15" xfId="0" applyFont="1" applyFill="1" applyBorder="1" applyAlignment="1">
      <alignment horizontal="center"/>
    </xf>
    <xf numFmtId="0" fontId="2" fillId="0" borderId="9" xfId="0" applyFont="1" applyBorder="1" applyAlignment="1">
      <alignment horizontal="center"/>
    </xf>
    <xf numFmtId="0" fontId="2" fillId="10" borderId="1" xfId="0" applyFont="1" applyFill="1" applyBorder="1" applyAlignment="1">
      <alignment horizontal="center"/>
    </xf>
    <xf numFmtId="44" fontId="2" fillId="10" borderId="1" xfId="1" applyFont="1" applyFill="1" applyBorder="1" applyAlignment="1">
      <alignment horizontal="center"/>
    </xf>
    <xf numFmtId="44" fontId="2" fillId="10" borderId="1" xfId="0" applyNumberFormat="1" applyFont="1" applyFill="1" applyBorder="1" applyAlignment="1">
      <alignment horizontal="center"/>
    </xf>
    <xf numFmtId="0" fontId="2" fillId="0" borderId="14" xfId="0" applyFont="1" applyFill="1" applyBorder="1" applyAlignment="1">
      <alignment horizontal="center"/>
    </xf>
    <xf numFmtId="44" fontId="0" fillId="0" borderId="14" xfId="1" applyFont="1" applyFill="1" applyBorder="1"/>
    <xf numFmtId="0" fontId="0" fillId="0" borderId="14" xfId="0" applyFill="1" applyBorder="1" applyAlignment="1">
      <alignment horizontal="center"/>
    </xf>
    <xf numFmtId="0" fontId="0" fillId="0" borderId="1" xfId="0" applyFill="1" applyBorder="1" applyAlignment="1">
      <alignment horizontal="center"/>
    </xf>
    <xf numFmtId="44" fontId="0" fillId="0" borderId="1" xfId="0" applyNumberFormat="1" applyFill="1" applyBorder="1"/>
    <xf numFmtId="0" fontId="8" fillId="0" borderId="0" xfId="0" applyFont="1" applyFill="1" applyBorder="1" applyAlignment="1"/>
    <xf numFmtId="0" fontId="0" fillId="12" borderId="1" xfId="0" applyFill="1" applyBorder="1" applyAlignment="1">
      <alignment horizontal="center"/>
    </xf>
    <xf numFmtId="44" fontId="0" fillId="12" borderId="1" xfId="1" applyFont="1" applyFill="1" applyBorder="1"/>
    <xf numFmtId="44" fontId="0" fillId="0" borderId="19" xfId="0" applyNumberFormat="1" applyBorder="1"/>
    <xf numFmtId="0" fontId="0" fillId="0" borderId="1" xfId="0" applyBorder="1" applyAlignment="1">
      <alignment horizontal="center" vertical="center"/>
    </xf>
    <xf numFmtId="0" fontId="2" fillId="4" borderId="1" xfId="0" applyFont="1" applyFill="1" applyBorder="1"/>
    <xf numFmtId="44" fontId="0" fillId="0" borderId="1" xfId="0" applyNumberFormat="1" applyBorder="1" applyAlignment="1">
      <alignment horizontal="center" vertical="center"/>
    </xf>
    <xf numFmtId="44" fontId="0" fillId="0" borderId="1" xfId="0" applyNumberFormat="1" applyBorder="1" applyAlignment="1">
      <alignment horizontal="center"/>
    </xf>
    <xf numFmtId="0" fontId="2" fillId="0" borderId="2" xfId="0" applyFont="1" applyBorder="1"/>
    <xf numFmtId="0" fontId="2" fillId="0" borderId="14" xfId="0" applyFont="1" applyBorder="1"/>
    <xf numFmtId="44" fontId="0" fillId="4" borderId="1" xfId="0" applyNumberFormat="1" applyFill="1" applyBorder="1" applyAlignment="1">
      <alignment horizontal="center"/>
    </xf>
    <xf numFmtId="0" fontId="0" fillId="0" borderId="12" xfId="0" applyBorder="1"/>
    <xf numFmtId="0" fontId="2" fillId="0" borderId="11" xfId="0" applyFont="1" applyBorder="1"/>
    <xf numFmtId="44" fontId="0" fillId="0" borderId="0" xfId="0" applyNumberFormat="1" applyBorder="1"/>
    <xf numFmtId="0" fontId="2" fillId="0" borderId="13" xfId="0" applyFont="1" applyBorder="1"/>
    <xf numFmtId="0" fontId="0" fillId="0" borderId="0" xfId="0" applyBorder="1" applyAlignment="1">
      <alignment horizontal="center"/>
    </xf>
    <xf numFmtId="44" fontId="0" fillId="0" borderId="0" xfId="1" applyFont="1" applyBorder="1" applyAlignment="1">
      <alignment horizontal="center"/>
    </xf>
    <xf numFmtId="0" fontId="2" fillId="2" borderId="1" xfId="0" applyFont="1" applyFill="1" applyBorder="1" applyAlignment="1">
      <alignment horizontal="center" vertical="center"/>
    </xf>
    <xf numFmtId="0" fontId="0" fillId="0" borderId="1" xfId="0" applyBorder="1" applyAlignment="1">
      <alignment vertical="center"/>
    </xf>
    <xf numFmtId="44" fontId="0" fillId="0" borderId="1" xfId="1" applyFont="1" applyBorder="1" applyAlignment="1">
      <alignment horizontal="center" vertical="center"/>
    </xf>
    <xf numFmtId="9" fontId="0" fillId="0" borderId="1" xfId="0" applyNumberFormat="1" applyBorder="1" applyAlignment="1">
      <alignment horizontal="center" vertical="center"/>
    </xf>
    <xf numFmtId="10" fontId="0" fillId="0" borderId="1" xfId="0" applyNumberFormat="1" applyBorder="1" applyAlignment="1">
      <alignment horizontal="center" vertical="center"/>
    </xf>
    <xf numFmtId="10" fontId="0" fillId="0" borderId="1" xfId="1" applyNumberFormat="1" applyFont="1" applyBorder="1" applyAlignment="1">
      <alignment horizontal="center" vertical="center"/>
    </xf>
    <xf numFmtId="0" fontId="2" fillId="2" borderId="1" xfId="0" applyFont="1" applyFill="1" applyBorder="1" applyAlignment="1">
      <alignment vertical="center"/>
    </xf>
    <xf numFmtId="44" fontId="2" fillId="2" borderId="1" xfId="1" applyFont="1" applyFill="1" applyBorder="1" applyAlignment="1">
      <alignment horizontal="center" vertical="center"/>
    </xf>
    <xf numFmtId="0" fontId="0" fillId="10" borderId="1" xfId="0" applyFont="1" applyFill="1" applyBorder="1" applyAlignment="1">
      <alignment horizontal="center"/>
    </xf>
    <xf numFmtId="4" fontId="6" fillId="0" borderId="3" xfId="0" applyNumberFormat="1" applyFont="1" applyBorder="1" applyAlignment="1">
      <alignment horizontal="left" vertical="center"/>
    </xf>
    <xf numFmtId="4" fontId="6" fillId="0" borderId="4" xfId="0" applyNumberFormat="1" applyFont="1" applyBorder="1" applyAlignment="1">
      <alignment horizontal="left" vertical="center"/>
    </xf>
    <xf numFmtId="4" fontId="6" fillId="0" borderId="5" xfId="0" applyNumberFormat="1" applyFont="1" applyBorder="1" applyAlignment="1">
      <alignment horizontal="left" vertical="center"/>
    </xf>
    <xf numFmtId="4" fontId="6" fillId="0" borderId="6" xfId="0" applyNumberFormat="1" applyFont="1" applyBorder="1" applyAlignment="1">
      <alignment horizontal="left" vertical="center"/>
    </xf>
    <xf numFmtId="4" fontId="6" fillId="0" borderId="7" xfId="0" applyNumberFormat="1" applyFont="1" applyBorder="1" applyAlignment="1">
      <alignment horizontal="left" vertical="center"/>
    </xf>
    <xf numFmtId="4" fontId="6" fillId="0" borderId="8" xfId="0" applyNumberFormat="1" applyFont="1" applyBorder="1" applyAlignment="1">
      <alignment horizontal="left" vertical="center"/>
    </xf>
    <xf numFmtId="0" fontId="2" fillId="9" borderId="1" xfId="0" applyFont="1" applyFill="1" applyBorder="1" applyAlignment="1">
      <alignment horizontal="center"/>
    </xf>
    <xf numFmtId="0" fontId="2" fillId="5" borderId="0" xfId="0" applyFont="1" applyFill="1" applyAlignment="1">
      <alignment horizontal="center"/>
    </xf>
    <xf numFmtId="0" fontId="2" fillId="6" borderId="1" xfId="0" applyFont="1" applyFill="1" applyBorder="1" applyAlignment="1">
      <alignment horizontal="center"/>
    </xf>
    <xf numFmtId="4" fontId="0" fillId="0" borderId="4" xfId="0" applyNumberFormat="1" applyBorder="1" applyAlignment="1">
      <alignment horizontal="left" vertical="center"/>
    </xf>
    <xf numFmtId="4" fontId="0" fillId="0" borderId="5" xfId="0" applyNumberFormat="1" applyBorder="1" applyAlignment="1">
      <alignment horizontal="left" vertical="center"/>
    </xf>
    <xf numFmtId="4" fontId="0" fillId="0" borderId="6" xfId="0" applyNumberFormat="1" applyBorder="1" applyAlignment="1">
      <alignment horizontal="left" vertical="center"/>
    </xf>
    <xf numFmtId="4" fontId="0" fillId="0" borderId="7" xfId="0" applyNumberFormat="1" applyBorder="1" applyAlignment="1">
      <alignment horizontal="left" vertical="center"/>
    </xf>
    <xf numFmtId="4" fontId="0" fillId="0" borderId="8" xfId="0" applyNumberFormat="1" applyBorder="1" applyAlignment="1">
      <alignment horizontal="left" vertical="center"/>
    </xf>
    <xf numFmtId="0" fontId="2" fillId="11" borderId="1" xfId="0" applyFont="1" applyFill="1" applyBorder="1" applyAlignment="1">
      <alignment horizontal="center"/>
    </xf>
    <xf numFmtId="0" fontId="7" fillId="7" borderId="9" xfId="0" applyFont="1" applyFill="1" applyBorder="1" applyAlignment="1">
      <alignment horizontal="center"/>
    </xf>
    <xf numFmtId="0" fontId="7" fillId="7" borderId="15" xfId="0" applyFont="1" applyFill="1" applyBorder="1" applyAlignment="1">
      <alignment horizontal="center"/>
    </xf>
    <xf numFmtId="0" fontId="7" fillId="7" borderId="10" xfId="0" applyFont="1" applyFill="1" applyBorder="1" applyAlignment="1">
      <alignment horizontal="center"/>
    </xf>
    <xf numFmtId="0" fontId="8" fillId="11" borderId="1" xfId="0" applyFont="1" applyFill="1" applyBorder="1" applyAlignment="1">
      <alignment horizontal="center"/>
    </xf>
    <xf numFmtId="0" fontId="7" fillId="7" borderId="17" xfId="0" applyFont="1" applyFill="1" applyBorder="1" applyAlignment="1">
      <alignment horizontal="center"/>
    </xf>
    <xf numFmtId="0" fontId="7" fillId="7" borderId="16" xfId="0" applyFont="1" applyFill="1" applyBorder="1" applyAlignment="1">
      <alignment horizontal="center"/>
    </xf>
    <xf numFmtId="0" fontId="7" fillId="7" borderId="18" xfId="0" applyFont="1" applyFill="1" applyBorder="1" applyAlignment="1">
      <alignment horizontal="center"/>
    </xf>
    <xf numFmtId="0" fontId="2" fillId="5" borderId="1" xfId="0" applyFont="1" applyFill="1" applyBorder="1" applyAlignment="1">
      <alignment horizontal="center"/>
    </xf>
    <xf numFmtId="0" fontId="8" fillId="11" borderId="2" xfId="0" applyFont="1" applyFill="1" applyBorder="1" applyAlignment="1">
      <alignment horizontal="center"/>
    </xf>
    <xf numFmtId="0" fontId="2" fillId="4" borderId="1" xfId="0" applyFont="1" applyFill="1" applyBorder="1" applyAlignment="1">
      <alignment horizont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44" fontId="0" fillId="0" borderId="10" xfId="0" applyNumberFormat="1" applyBorder="1" applyAlignment="1">
      <alignment horizontal="center" vertical="center"/>
    </xf>
    <xf numFmtId="0" fontId="0" fillId="0" borderId="10" xfId="0" applyBorder="1" applyAlignment="1">
      <alignment horizontal="center" vertical="center"/>
    </xf>
    <xf numFmtId="44" fontId="0" fillId="0" borderId="1" xfId="0" applyNumberForma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4" borderId="9" xfId="0" applyFont="1" applyFill="1" applyBorder="1" applyAlignment="1">
      <alignment horizontal="center"/>
    </xf>
    <xf numFmtId="0" fontId="2" fillId="4" borderId="15" xfId="0" applyFont="1" applyFill="1" applyBorder="1" applyAlignment="1">
      <alignment horizontal="center"/>
    </xf>
    <xf numFmtId="0" fontId="2" fillId="4" borderId="10" xfId="0" applyFont="1" applyFill="1" applyBorder="1" applyAlignment="1">
      <alignment horizontal="center"/>
    </xf>
    <xf numFmtId="44" fontId="0" fillId="0" borderId="2" xfId="0" applyNumberFormat="1" applyBorder="1" applyAlignment="1">
      <alignment horizontal="center" vertical="center"/>
    </xf>
    <xf numFmtId="0" fontId="0" fillId="0" borderId="14" xfId="0"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371475</xdr:colOff>
      <xdr:row>6</xdr:row>
      <xdr:rowOff>180975</xdr:rowOff>
    </xdr:from>
    <xdr:to>
      <xdr:col>12</xdr:col>
      <xdr:colOff>333375</xdr:colOff>
      <xdr:row>31</xdr:row>
      <xdr:rowOff>123825</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29050" y="1352550"/>
          <a:ext cx="8296275" cy="4705350"/>
        </a:xfrm>
        <a:prstGeom prst="rect">
          <a:avLst/>
        </a:prstGeom>
        <a:noFill/>
        <a:ln w="28575">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542925</xdr:colOff>
      <xdr:row>26</xdr:row>
      <xdr:rowOff>123825</xdr:rowOff>
    </xdr:from>
    <xdr:to>
      <xdr:col>9</xdr:col>
      <xdr:colOff>609600</xdr:colOff>
      <xdr:row>27</xdr:row>
      <xdr:rowOff>114300</xdr:rowOff>
    </xdr:to>
    <xdr:sp macro="" textlink="">
      <xdr:nvSpPr>
        <xdr:cNvPr id="10" name="9 Rectángulo redondeado"/>
        <xdr:cNvSpPr/>
      </xdr:nvSpPr>
      <xdr:spPr>
        <a:xfrm>
          <a:off x="6210300" y="5105400"/>
          <a:ext cx="4133850" cy="1809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editAs="oneCell">
    <xdr:from>
      <xdr:col>4</xdr:col>
      <xdr:colOff>57150</xdr:colOff>
      <xdr:row>42</xdr:row>
      <xdr:rowOff>110604</xdr:rowOff>
    </xdr:from>
    <xdr:to>
      <xdr:col>12</xdr:col>
      <xdr:colOff>657225</xdr:colOff>
      <xdr:row>62</xdr:row>
      <xdr:rowOff>152400</xdr:rowOff>
    </xdr:to>
    <xdr:pic>
      <xdr:nvPicPr>
        <xdr:cNvPr id="11" name="1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8140179"/>
          <a:ext cx="6953250" cy="3851796"/>
        </a:xfrm>
        <a:prstGeom prst="rect">
          <a:avLst/>
        </a:prstGeom>
        <a:noFill/>
        <a:ln w="28575">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161925</xdr:colOff>
      <xdr:row>57</xdr:row>
      <xdr:rowOff>171450</xdr:rowOff>
    </xdr:from>
    <xdr:to>
      <xdr:col>10</xdr:col>
      <xdr:colOff>495300</xdr:colOff>
      <xdr:row>58</xdr:row>
      <xdr:rowOff>133350</xdr:rowOff>
    </xdr:to>
    <xdr:sp macro="" textlink="">
      <xdr:nvSpPr>
        <xdr:cNvPr id="12" name="11 Rectángulo redondeado"/>
        <xdr:cNvSpPr/>
      </xdr:nvSpPr>
      <xdr:spPr>
        <a:xfrm>
          <a:off x="7381875" y="11058525"/>
          <a:ext cx="3381375" cy="1524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xdr:from>
      <xdr:col>10</xdr:col>
      <xdr:colOff>742950</xdr:colOff>
      <xdr:row>49</xdr:row>
      <xdr:rowOff>0</xdr:rowOff>
    </xdr:from>
    <xdr:to>
      <xdr:col>12</xdr:col>
      <xdr:colOff>447675</xdr:colOff>
      <xdr:row>51</xdr:row>
      <xdr:rowOff>19050</xdr:rowOff>
    </xdr:to>
    <xdr:sp macro="" textlink="">
      <xdr:nvSpPr>
        <xdr:cNvPr id="13" name="12 Rectángulo redondeado"/>
        <xdr:cNvSpPr/>
      </xdr:nvSpPr>
      <xdr:spPr>
        <a:xfrm>
          <a:off x="11239500" y="9363075"/>
          <a:ext cx="1228725" cy="4000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xdr:from>
      <xdr:col>6</xdr:col>
      <xdr:colOff>171450</xdr:colOff>
      <xdr:row>55</xdr:row>
      <xdr:rowOff>114300</xdr:rowOff>
    </xdr:from>
    <xdr:to>
      <xdr:col>8</xdr:col>
      <xdr:colOff>704850</xdr:colOff>
      <xdr:row>56</xdr:row>
      <xdr:rowOff>85725</xdr:rowOff>
    </xdr:to>
    <xdr:sp macro="" textlink="">
      <xdr:nvSpPr>
        <xdr:cNvPr id="14" name="13 Rectángulo redondeado"/>
        <xdr:cNvSpPr/>
      </xdr:nvSpPr>
      <xdr:spPr>
        <a:xfrm>
          <a:off x="7391400" y="10620375"/>
          <a:ext cx="2057400" cy="1619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xdr:from>
      <xdr:col>6</xdr:col>
      <xdr:colOff>152400</xdr:colOff>
      <xdr:row>57</xdr:row>
      <xdr:rowOff>19050</xdr:rowOff>
    </xdr:from>
    <xdr:to>
      <xdr:col>8</xdr:col>
      <xdr:colOff>685800</xdr:colOff>
      <xdr:row>57</xdr:row>
      <xdr:rowOff>180975</xdr:rowOff>
    </xdr:to>
    <xdr:sp macro="" textlink="">
      <xdr:nvSpPr>
        <xdr:cNvPr id="16" name="15 Rectángulo redondeado"/>
        <xdr:cNvSpPr/>
      </xdr:nvSpPr>
      <xdr:spPr>
        <a:xfrm>
          <a:off x="7372350" y="10906125"/>
          <a:ext cx="2057400" cy="1619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xdr:from>
      <xdr:col>9</xdr:col>
      <xdr:colOff>200025</xdr:colOff>
      <xdr:row>49</xdr:row>
      <xdr:rowOff>47625</xdr:rowOff>
    </xdr:from>
    <xdr:to>
      <xdr:col>9</xdr:col>
      <xdr:colOff>733425</xdr:colOff>
      <xdr:row>51</xdr:row>
      <xdr:rowOff>66675</xdr:rowOff>
    </xdr:to>
    <xdr:sp macro="" textlink="">
      <xdr:nvSpPr>
        <xdr:cNvPr id="17" name="16 Rectángulo redondeado"/>
        <xdr:cNvSpPr/>
      </xdr:nvSpPr>
      <xdr:spPr>
        <a:xfrm>
          <a:off x="9934575" y="9410700"/>
          <a:ext cx="533400" cy="4000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6</xdr:row>
      <xdr:rowOff>142876</xdr:rowOff>
    </xdr:from>
    <xdr:to>
      <xdr:col>10</xdr:col>
      <xdr:colOff>304800</xdr:colOff>
      <xdr:row>46</xdr:row>
      <xdr:rowOff>142875</xdr:rowOff>
    </xdr:to>
    <xdr:sp macro="" textlink="">
      <xdr:nvSpPr>
        <xdr:cNvPr id="2" name="1 CuadroTexto"/>
        <xdr:cNvSpPr txBox="1"/>
      </xdr:nvSpPr>
      <xdr:spPr>
        <a:xfrm>
          <a:off x="161925" y="1314451"/>
          <a:ext cx="12239625" cy="7619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AR" sz="1100" b="1">
              <a:solidFill>
                <a:schemeClr val="dk1"/>
              </a:solidFill>
              <a:effectLst/>
              <a:latin typeface="+mn-lt"/>
              <a:ea typeface="+mn-ea"/>
              <a:cs typeface="+mn-cs"/>
            </a:rPr>
            <a:t>1 - </a:t>
          </a:r>
          <a:r>
            <a:rPr lang="es-AR" sz="1100">
              <a:solidFill>
                <a:schemeClr val="dk1"/>
              </a:solidFill>
              <a:effectLst/>
              <a:latin typeface="+mn-lt"/>
              <a:ea typeface="+mn-ea"/>
              <a:cs typeface="+mn-cs"/>
            </a:rPr>
            <a:t>OPCIÓN A. De acuerdo al libro Impuesto a las ganancias, editorial Asociación Cooperadora de la Facultad de Ciencias Económicas Universidad Nacional de Córdoba Edición año 2015 Capítulo XII Pág. 542, “</a:t>
          </a:r>
          <a:r>
            <a:rPr lang="es-AR" sz="1100" i="1">
              <a:solidFill>
                <a:schemeClr val="dk1"/>
              </a:solidFill>
              <a:effectLst/>
              <a:latin typeface="+mn-lt"/>
              <a:ea typeface="+mn-ea"/>
              <a:cs typeface="+mn-cs"/>
            </a:rPr>
            <a:t>En la práctica, las retenciones efectuadas por un agente de retención durante la primera quincena de un mes deben ser depositadas a favor del Fisco entre los días 21 y 23 del mismo mes, mientras que las practicadas durante la segunda quincena se ingresan entre los días 9 y 11 del mes siguiente aproximadamente, conforme el calendario de vencimiento fijado por la AFIP para cada año y en función de la terminación de la clave única de identificación tributaria (CUIT) del agente de retención</a:t>
          </a:r>
          <a:r>
            <a:rPr lang="es-AR" sz="1100">
              <a:solidFill>
                <a:schemeClr val="dk1"/>
              </a:solidFill>
              <a:effectLst/>
              <a:latin typeface="+mn-lt"/>
              <a:ea typeface="+mn-ea"/>
              <a:cs typeface="+mn-cs"/>
            </a:rPr>
            <a:t>”.</a:t>
          </a:r>
        </a:p>
        <a:p>
          <a:r>
            <a:rPr lang="es-AR" sz="1100">
              <a:solidFill>
                <a:schemeClr val="dk1"/>
              </a:solidFill>
              <a:effectLst/>
              <a:latin typeface="+mn-lt"/>
              <a:ea typeface="+mn-ea"/>
              <a:cs typeface="+mn-cs"/>
            </a:rPr>
            <a:t> </a:t>
          </a:r>
        </a:p>
        <a:p>
          <a:pPr lvl="0"/>
          <a:r>
            <a:rPr lang="es-AR" sz="1100" b="1">
              <a:solidFill>
                <a:schemeClr val="dk1"/>
              </a:solidFill>
              <a:effectLst/>
              <a:latin typeface="+mn-lt"/>
              <a:ea typeface="+mn-ea"/>
              <a:cs typeface="+mn-cs"/>
            </a:rPr>
            <a:t>2 - </a:t>
          </a:r>
          <a:r>
            <a:rPr lang="es-AR" sz="1100">
              <a:solidFill>
                <a:schemeClr val="dk1"/>
              </a:solidFill>
              <a:effectLst/>
              <a:latin typeface="+mn-lt"/>
              <a:ea typeface="+mn-ea"/>
              <a:cs typeface="+mn-cs"/>
            </a:rPr>
            <a:t>OPCIÓN B. De acuerdo a la Resolución General Nº 830, Art. 4 y Anexo IV serán Agente de Retención:</a:t>
          </a:r>
          <a:r>
            <a:rPr lang="es-AR" sz="1100" i="1">
              <a:solidFill>
                <a:schemeClr val="dk1"/>
              </a:solidFill>
              <a:effectLst/>
              <a:latin typeface="+mn-lt"/>
              <a:ea typeface="+mn-ea"/>
              <a:cs typeface="+mn-cs"/>
            </a:rPr>
            <a:t> “Deberán actuar como agentes de retención los sujetos, domiciliados o radicados en el país, indicados en el Anexo IV de la presente.”, “Deberán actuar como agentes de retención los siguientes sujetos siempre que se encuentren domiciliados o radicados en el país: a) Las entidades de derecho público. b) Las sociedades de economía mixta, las sociedades anónimas con participación estatal mayoritaria. c) Las sociedades, asociaciones civiles, las fundaciones, las empresas o explotaciones unipersonales, las uniones transitorias de empresas, los agrupamientos de colaboración empresaria, consorcios y asociaciones sin existencia legal como personas jurídicas y las demás entidades de derecho privado, cualquiera sea su denominación o especie. d) Las entidades financieras e) Los fideicomisos por los pagos vinculados con su administración y gestión. f) Los fondos comunes de inversión por los pagos vinculados con su administración y gestión. g) Las cooperativas, excluidas las cooperativas de trabajo conformadas exclusivamente por asociados que revistan la condición de Pequeños Contribuyentes inscriptos en el Registro Nacional de Efectores de Desarrollo Local y Economía Social. h) Las personas físicas y las sucesiones indivisas, sólo cuando realicen pagos como consecuencia de su actividad empresarial o de servicio. i) Las cajas forenses, los colegios o consejos profesionales, las asociaciones de autores, compositores, escritores y demás entidades similares. j) Los administradores, agentes de bolsa, agentes de mercado abierto, mandatarios, consignatarios, rematadores, comisionistas, mercados de cereales a término y demás intermediarios, con relación a los pagos que efectúen por cuenta de terceros, cuando sobre los mismos no se hubiera practicado, de haber correspondido, la respectiva retención. k) Los sujetos radicados en el territorio aduanero general o especial, por las operaciones contratadas con proveedores o prestadores radicados en zonas francas. l) Los sujetos radicados en zonas francas, por las operaciones contratadas con proveedores o prestadores radicados en el territorio aduanero general o especial o en distintas zonas francas.”</a:t>
          </a:r>
          <a:r>
            <a:rPr lang="es-AR" sz="1100">
              <a:solidFill>
                <a:schemeClr val="dk1"/>
              </a:solidFill>
              <a:effectLst/>
              <a:latin typeface="+mn-lt"/>
              <a:ea typeface="+mn-ea"/>
              <a:cs typeface="+mn-cs"/>
            </a:rPr>
            <a:t>.  De acuerdo a la Resolución General Nº 830, Art. 7 y Anexo V serán Sujetos pasibles de retención: “</a:t>
          </a:r>
          <a:r>
            <a:rPr lang="es-AR" sz="1100" i="1">
              <a:solidFill>
                <a:schemeClr val="dk1"/>
              </a:solidFill>
              <a:effectLst/>
              <a:latin typeface="+mn-lt"/>
              <a:ea typeface="+mn-ea"/>
              <a:cs typeface="+mn-cs"/>
            </a:rPr>
            <a:t>Las retenciones serán practicadas a los sujetos detallados en el Anexo V de la presente, sólo cuando se domicilien, residan o estén radicados en el país, siempre que sus ganancias no se encuentren exentas o excluidas del ámbito de aplicación del impuesto. Los fideicomisos y los fondos comunes de inversión exceptuados de retención quedan obligados a presentar a los agentes de retención, manifestando dicha circunstancia.” a. Las personas físicas y sucesiones indivisas, b. Empresas o explotaciones unipersonales, c. Sociedades comprendidas en el régimen de la Ley N° 19.550 y sus modificaciones, sociedades y asociaciones civiles, fundaciones y demás personas jurídicas de carácter público o privado, d. Fideicomisos constituidos en el país conforme a la Ley N° 24.441 y sus modificaciones y fondos comunes de inversión constituidos en el país de acuerdo con lo reglado por la Ley N° 24.083 y sus modificaciones, excepto los indicados en el segundo artículo incorporado a continuación del artículo 70 del Decreto Reglamentario de la Ley de Impuesto a las Ganancias, texto aprobado por el Decreto N° 1.344/98, y sus modificaciones, f. Establecimientos estables de empresas, personas o entidades del extranjero, g. Los integrantes de las uniones transitorias de empresas, agrupamientos de colaboración empresaria, consorcios, asociaciones sin existencia legal como personas jurídicas.”</a:t>
          </a:r>
          <a:endParaRPr lang="es-AR" sz="1100">
            <a:solidFill>
              <a:schemeClr val="dk1"/>
            </a:solidFill>
            <a:effectLst/>
            <a:latin typeface="+mn-lt"/>
            <a:ea typeface="+mn-ea"/>
            <a:cs typeface="+mn-cs"/>
          </a:endParaRPr>
        </a:p>
        <a:p>
          <a:r>
            <a:rPr lang="es-AR" sz="1100">
              <a:solidFill>
                <a:schemeClr val="dk1"/>
              </a:solidFill>
              <a:effectLst/>
              <a:latin typeface="+mn-lt"/>
              <a:ea typeface="+mn-ea"/>
              <a:cs typeface="+mn-cs"/>
            </a:rPr>
            <a:t> </a:t>
          </a:r>
        </a:p>
        <a:p>
          <a:pPr lvl="0"/>
          <a:r>
            <a:rPr lang="es-AR" sz="1100" b="1">
              <a:solidFill>
                <a:schemeClr val="dk1"/>
              </a:solidFill>
              <a:effectLst/>
              <a:latin typeface="+mn-lt"/>
              <a:ea typeface="+mn-ea"/>
              <a:cs typeface="+mn-cs"/>
            </a:rPr>
            <a:t>3 - </a:t>
          </a:r>
          <a:r>
            <a:rPr lang="es-AR" sz="1100">
              <a:solidFill>
                <a:schemeClr val="dk1"/>
              </a:solidFill>
              <a:effectLst/>
              <a:latin typeface="+mn-lt"/>
              <a:ea typeface="+mn-ea"/>
              <a:cs typeface="+mn-cs"/>
            </a:rPr>
            <a:t>OPCIÓN D. De acuerdo al libro Impuesto a las ganancias, editorial Asociación Cooperadora de la Facultad de Ciencias Económicas Universidad Nacional de Córdoba Edición año 2015 Capítulo XII Pág. 544-545 “</a:t>
          </a:r>
          <a:r>
            <a:rPr lang="es-AR" sz="1100" i="1">
              <a:solidFill>
                <a:schemeClr val="dk1"/>
              </a:solidFill>
              <a:effectLst/>
              <a:latin typeface="+mn-lt"/>
              <a:ea typeface="+mn-ea"/>
              <a:cs typeface="+mn-cs"/>
            </a:rPr>
            <a:t>La Resolución General (AFIP) Nº 2437 (BO: 22/04/2008) establece un Régimen de retención del Impuesto a las Ganancias para sujetos residentes en el país que perciban rentas de la Cuarta Categoría comprendidas en los incisos a, b, c –excepto las correspondientes a los consejeros de las sociedades cooperativas- y e del Art. 79 de la ley.”, “Los sujetos pasibles de retención son las personas que perciban las rentas alcanzadas por el régimen- empleados en relación de dependencia, beneficiarios de jubilaciones, etcétera-. Corresponde señalar que los beneficiarios del exterior que perciban estas rentas se encontrarán sujetos a la retención de carácter de pago único y definitivo establecida en el Título V de la misma Ley”, “Las rentas sujetas al presente régimen son las que se enumeran a continuación: 1. Desempeño de cargos públicos y la percepción de gastos protocolares –inc. a art. 79 de la Ley de Impuesto a las Ganancias-. 2. Trabajo personal ejecutado en relación de dependencia –inc. b art. 79 de la LIG-. 3. Jubilaciones, pensiones, retiros o subsidios de cualquier especie en cuanto tengan su origen en el trabajo personal –inc. c art. 79 de la LIG-. 4. Servicios personales prestados por los socios de las sociedades cooperativas de trabajo que trabajen personalmente en la explotación, inclusive el retorno que perciban. Cabe recordar que el criterio de imputación para el beneficiario, al tratarse de rentas de la Cuarta Categoría, es por lo percibido y estará sujetas a retención independientemente de la forma de pago, es decir en dinero o en especie.”.</a:t>
          </a:r>
          <a:endParaRPr lang="es-AR" sz="1100">
            <a:solidFill>
              <a:schemeClr val="dk1"/>
            </a:solidFill>
            <a:effectLst/>
            <a:latin typeface="+mn-lt"/>
            <a:ea typeface="+mn-ea"/>
            <a:cs typeface="+mn-cs"/>
          </a:endParaRPr>
        </a:p>
        <a:p>
          <a:r>
            <a:rPr lang="es-AR" sz="1100">
              <a:solidFill>
                <a:schemeClr val="dk1"/>
              </a:solidFill>
              <a:effectLst/>
              <a:latin typeface="+mn-lt"/>
              <a:ea typeface="+mn-ea"/>
              <a:cs typeface="+mn-cs"/>
            </a:rPr>
            <a:t> </a:t>
          </a:r>
        </a:p>
        <a:p>
          <a:pPr lvl="0"/>
          <a:r>
            <a:rPr lang="es-AR" sz="1100" b="1">
              <a:solidFill>
                <a:schemeClr val="dk1"/>
              </a:solidFill>
              <a:effectLst/>
              <a:latin typeface="+mn-lt"/>
              <a:ea typeface="+mn-ea"/>
              <a:cs typeface="+mn-cs"/>
            </a:rPr>
            <a:t>4 - </a:t>
          </a:r>
          <a:r>
            <a:rPr lang="es-AR" sz="1100">
              <a:solidFill>
                <a:schemeClr val="dk1"/>
              </a:solidFill>
              <a:effectLst/>
              <a:latin typeface="+mn-lt"/>
              <a:ea typeface="+mn-ea"/>
              <a:cs typeface="+mn-cs"/>
            </a:rPr>
            <a:t>OPCIÓN D. Guiándonos por el  libro Impuesto a las ganancias, editorial Asociación Cooperadora de la Facultad de Ciencias Económicas Universidad Nacional de Córdoba Edición año 2015 Capítulo XII Pág. 563-564, la retención se obtiene aplicando la alícuota máxima de imposición (35%) sobre la presunción de ganancias de fuente que corresponda a la operación que se trate; es usual que las operaciones alcanzadas por este régimen se pacten en moneda extranjera, por lo que debería convertirse en moneda argentina a los efectos de la determinación de la retención tomando el tipo de cambio de la efectiva negociación contando de las divisas destinadas para el pago de la ganancia al beneficiario del exterior, de no existir, se utilizará el tipo de cambio vendedor del Banco de la Nación Argentina, vigente al cierre del día hábil cambiario inmediato anterior al que se efectúe el pago. Para determinar la ganancia neta de la fuente argentina, debe aplicarse el porcentaje que establece la ley para este tipo de operaciones (en nuestro caso, se aplica el Art. 93 Inc. f LIG, el cual establece el 60%). Si el beneficiario y el pagador pactan que este último se hará cargo del Impuesto a las Ganancias que corresponde al primero, cuestión que se denomina como “acrecentamiento” o </a:t>
          </a:r>
          <a:r>
            <a:rPr lang="es-AR" sz="1100" i="1">
              <a:solidFill>
                <a:schemeClr val="dk1"/>
              </a:solidFill>
              <a:effectLst/>
              <a:latin typeface="+mn-lt"/>
              <a:ea typeface="+mn-ea"/>
              <a:cs typeface="+mn-cs"/>
            </a:rPr>
            <a:t>grossing up. </a:t>
          </a:r>
          <a:r>
            <a:rPr lang="es-AR" sz="1100">
              <a:solidFill>
                <a:schemeClr val="dk1"/>
              </a:solidFill>
              <a:effectLst/>
              <a:latin typeface="+mn-lt"/>
              <a:ea typeface="+mn-ea"/>
              <a:cs typeface="+mn-cs"/>
            </a:rPr>
            <a:t>Si el pago del impuesto que correspondiera a la operación se encontrara a cargo del sujeto del país la retención se calculará sobre el monto que resulte de acrecentar dicha ganancia con el importe del respectivo gravamen que se hubiera tomado a cargo.</a:t>
          </a:r>
        </a:p>
        <a:p>
          <a:r>
            <a:rPr lang="es-AR" sz="1100">
              <a:solidFill>
                <a:schemeClr val="dk1"/>
              </a:solidFill>
              <a:effectLst/>
              <a:latin typeface="+mn-lt"/>
              <a:ea typeface="+mn-ea"/>
              <a:cs typeface="+mn-cs"/>
            </a:rPr>
            <a:t>Numéricamente, nuestro caso se resuelve así:</a:t>
          </a:r>
        </a:p>
        <a:p>
          <a:endParaRPr lang="es-AR" sz="1100"/>
        </a:p>
      </xdr:txBody>
    </xdr:sp>
    <xdr:clientData/>
  </xdr:twoCellAnchor>
  <xdr:twoCellAnchor>
    <xdr:from>
      <xdr:col>0</xdr:col>
      <xdr:colOff>161925</xdr:colOff>
      <xdr:row>58</xdr:row>
      <xdr:rowOff>142874</xdr:rowOff>
    </xdr:from>
    <xdr:to>
      <xdr:col>10</xdr:col>
      <xdr:colOff>266700</xdr:colOff>
      <xdr:row>105</xdr:row>
      <xdr:rowOff>180975</xdr:rowOff>
    </xdr:to>
    <xdr:sp macro="" textlink="">
      <xdr:nvSpPr>
        <xdr:cNvPr id="3" name="2 CuadroTexto"/>
        <xdr:cNvSpPr txBox="1"/>
      </xdr:nvSpPr>
      <xdr:spPr>
        <a:xfrm>
          <a:off x="161925" y="10648949"/>
          <a:ext cx="12201525" cy="8991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AR" sz="1100" b="1">
              <a:solidFill>
                <a:schemeClr val="dk1"/>
              </a:solidFill>
              <a:effectLst/>
              <a:latin typeface="+mn-lt"/>
              <a:ea typeface="+mn-ea"/>
              <a:cs typeface="+mn-cs"/>
            </a:rPr>
            <a:t>5 - </a:t>
          </a:r>
          <a:r>
            <a:rPr lang="es-AR" sz="1100">
              <a:solidFill>
                <a:schemeClr val="dk1"/>
              </a:solidFill>
              <a:effectLst/>
              <a:latin typeface="+mn-lt"/>
              <a:ea typeface="+mn-ea"/>
              <a:cs typeface="+mn-cs"/>
            </a:rPr>
            <a:t>OPCIÓN B. Guiándonos por el  libro Impuesto a las ganancias, editorial Asociación Cooperadora de la Facultad de Ciencias Económicas Universidad Nacional de Córdoba Edición año 2015 Capítulo XIV Pág. 680-681 y el Art 1 de la Ley de Ganancia Mínima Presunta, el IGMP es aplicable en todo el territorio de la Nación y se determinará sobre la base de los activos, valuados conforme a lo establecido por la ley. El hecho imponible está configurado por la tenencia de bienes que integran el activo a la fecha de cierre de un ejercicio y no por el patrimonio neto de los sujetos pasibles del gravamen; así mismo el gravamen no tiene en consideración la forma como fueron adquiridos los bienes alcanzados, es decir, si los titulares los compraron con fondos propios o financiados, esto hace que el impuesto se torne regresivo.</a:t>
          </a:r>
        </a:p>
        <a:p>
          <a:r>
            <a:rPr lang="es-AR" sz="1100">
              <a:solidFill>
                <a:schemeClr val="dk1"/>
              </a:solidFill>
              <a:effectLst/>
              <a:latin typeface="+mn-lt"/>
              <a:ea typeface="+mn-ea"/>
              <a:cs typeface="+mn-cs"/>
            </a:rPr>
            <a:t> </a:t>
          </a:r>
        </a:p>
        <a:p>
          <a:r>
            <a:rPr lang="es-AR" sz="1100">
              <a:solidFill>
                <a:schemeClr val="dk1"/>
              </a:solidFill>
              <a:effectLst/>
              <a:latin typeface="+mn-lt"/>
              <a:ea typeface="+mn-ea"/>
              <a:cs typeface="+mn-cs"/>
            </a:rPr>
            <a:t> </a:t>
          </a:r>
        </a:p>
        <a:p>
          <a:pPr lvl="0"/>
          <a:r>
            <a:rPr lang="es-AR" sz="1100" b="1">
              <a:solidFill>
                <a:schemeClr val="dk1"/>
              </a:solidFill>
              <a:effectLst/>
              <a:latin typeface="+mn-lt"/>
              <a:ea typeface="+mn-ea"/>
              <a:cs typeface="+mn-cs"/>
            </a:rPr>
            <a:t>6 - </a:t>
          </a:r>
          <a:r>
            <a:rPr lang="es-AR" sz="1100">
              <a:solidFill>
                <a:schemeClr val="dk1"/>
              </a:solidFill>
              <a:effectLst/>
              <a:latin typeface="+mn-lt"/>
              <a:ea typeface="+mn-ea"/>
              <a:cs typeface="+mn-cs"/>
            </a:rPr>
            <a:t>OPCIÓN F. El Art. 2 de la Ley 25.063 determina que “</a:t>
          </a:r>
          <a:r>
            <a:rPr lang="es-AR" sz="1100" i="1">
              <a:solidFill>
                <a:schemeClr val="dk1"/>
              </a:solidFill>
              <a:effectLst/>
              <a:latin typeface="+mn-lt"/>
              <a:ea typeface="+mn-ea"/>
              <a:cs typeface="+mn-cs"/>
            </a:rPr>
            <a:t>Son sujetos pasivos del impuesto: a) Las sociedades domiciliadas en el país. En su caso estos sujetos pasivos revestirán tal carácter desde la fecha del acta fundacional o de la celebración del respectivo contrato; b) Las asociaciones civiles y fundaciones domiciliadas en el país, desde la fecha a que se refiere el inciso a) precedente; c) Las empresas o explotaciones unipersonales ubicadas en el país, pertenecientes a personas domiciliadas en el mismo. Están comprendidas en este inciso tanto las empresas o explotaciones unipersonales que desarrollen actividades de extracción, producción o comercialización de bienes con fines de especulación o lucro, como aquéllas de prestación de servicios con igual finalidad, sean éstos técnicos, científicos o profesionales; d) Las entidades y organismos a que se refiere el artículo 1º de la ley 22.016, no comprendidos en los incisos precedentes; e)Las personas físicas y sucesiones indivisas, titulares de inmuebles rurales, en relación a dichos inmuebles; f) Los fideicomisos constituidos en el país conforme a las disposiciones de la ley 24.441, excepto los fideicomisos financieros previstos en los artículos 19 y 20 de dicha ley; g) Los fondos comunes de inversión constituidos en el país no comprendidos en el primer párrafo del artículo 1º de la ley 24.083 y sus modificaciones; h) Los establecimientos estables domiciliados o, en su caso, ubicados en el país, para el o en virtud del desarrollo de actividades comerciales, industriales, agrícolas, ganaderas, forestales, mineras o cualesquiera otras, con fines de especulación o lucro, de producción de bienes o de prestación de servicios, que pertenezcan a personas de existencia visible o ideal domiciliadas en el exterior, o a patrimonios de afectación, explotaciones o empresas unipersonales ubicados en el exterior o a sucesiones indivisas allí radicadas.(…)”.</a:t>
          </a:r>
          <a:endParaRPr lang="es-AR" sz="1100">
            <a:solidFill>
              <a:schemeClr val="dk1"/>
            </a:solidFill>
            <a:effectLst/>
            <a:latin typeface="+mn-lt"/>
            <a:ea typeface="+mn-ea"/>
            <a:cs typeface="+mn-cs"/>
          </a:endParaRPr>
        </a:p>
        <a:p>
          <a:r>
            <a:rPr lang="es-AR" sz="1100">
              <a:solidFill>
                <a:schemeClr val="dk1"/>
              </a:solidFill>
              <a:effectLst/>
              <a:latin typeface="+mn-lt"/>
              <a:ea typeface="+mn-ea"/>
              <a:cs typeface="+mn-cs"/>
            </a:rPr>
            <a:t> </a:t>
          </a:r>
        </a:p>
        <a:p>
          <a:r>
            <a:rPr lang="es-AR" sz="1100">
              <a:solidFill>
                <a:schemeClr val="dk1"/>
              </a:solidFill>
              <a:effectLst/>
              <a:latin typeface="+mn-lt"/>
              <a:ea typeface="+mn-ea"/>
              <a:cs typeface="+mn-cs"/>
            </a:rPr>
            <a:t> </a:t>
          </a:r>
        </a:p>
        <a:p>
          <a:pPr lvl="0"/>
          <a:r>
            <a:rPr lang="es-AR" sz="1100" b="1">
              <a:solidFill>
                <a:schemeClr val="dk1"/>
              </a:solidFill>
              <a:effectLst/>
              <a:latin typeface="+mn-lt"/>
              <a:ea typeface="+mn-ea"/>
              <a:cs typeface="+mn-cs"/>
            </a:rPr>
            <a:t>7 - </a:t>
          </a:r>
          <a:r>
            <a:rPr lang="es-AR" sz="1100">
              <a:solidFill>
                <a:schemeClr val="dk1"/>
              </a:solidFill>
              <a:effectLst/>
              <a:latin typeface="+mn-lt"/>
              <a:ea typeface="+mn-ea"/>
              <a:cs typeface="+mn-cs"/>
            </a:rPr>
            <a:t>OPCIÓN D. Para poder clasificar los bienes en bienes exentos y en bienes computables nos basamos en dos artículos de la Ley de Impuesto a las Ganancias Mínimas Presuntas.  El art. 3 de la ley IGMP determina que “</a:t>
          </a:r>
          <a:r>
            <a:rPr lang="es-AR" sz="1100" i="1">
              <a:solidFill>
                <a:schemeClr val="dk1"/>
              </a:solidFill>
              <a:effectLst/>
              <a:latin typeface="+mn-lt"/>
              <a:ea typeface="+mn-ea"/>
              <a:cs typeface="+mn-cs"/>
            </a:rPr>
            <a:t>Están exentos del impuesto: a) Los bienes situados en la provincia de Tierra del Fuego, Antártida e Islas del Atlántico Sur, en las condiciones previstas por la ley 19.640; b) Los bienes pertenecientes a los sujetos alcanzados por el régimen de inversiones para la actividad minera, instituidos por la ley 24.196, que se hallen afectados al desarrollo de las actividades comprendidas en el mencionado régimen; c) Los bienes pertenecientes a entidades reconocidas como exentas por la Administración Federal de Ingresos Públicos, entidad autárquica en el ámbito del Ministerio de Economía y Obras y Servicios Públicos, en virtud de lo dispuesto en los incisos d), e), f), g) y m) del artículo 20 de la Ley de Impuesto a las Ganancias, texto ordenado en 1997 y sus modificaciones; d) Los bienes beneficiados por una exención del impuesto, subjetiva u objetiva, en virtud de leyes nacionales o convenios internacionales aprobados, en los términos y condiciones que éstos establezcan; e) Las acciones y demás participaciones en el capital de otras entidades sujetas al impuesto, incluidas las empresas y explotaciones unipersonales, y los aportes y anticipos efectuados a cuenta de futuras integraciones de capital, cuando existan compromisos de aportes debidamente documentados o irrevocables de suscripción de acciones, con excepción de aquellos que devenguen intereses o actualizaciones en condiciones similares a las que pudieran pactarse entre partes independientes, teniendo en cuenta las prácticas normales del mercado; f) Los bienes entregados por fiduciantes, sujetos pasivos del impuesto, a los fiduciarios de fideicomisos que revistan igual calidad frente al gravamen de acuerdo con lo establecido por el inciso f) del artículo 2º y, en el caso de fideicomisos financieros, los certificados de participación y los títulos representativos de deuda, en la proporción atribuible al valor de las acciones u otras participaciones en el capital de entidades sujetas al impuesto que integren el activo del fondo fiduciario; g) Las cuotas partes de fondos comunes de inversión comprendidos en el inciso g) del artículo 2º y las cuotas partes y cuotas partes de renta de otros fondos comunes de inversión, en la proporción atribuible al valor de las acciones u otras participaciones en el capital de entidades sujetas al impuesto que integren el activo del fondo; h) Los bienes pertenecientes a instituciones reconocidas como exentas por la mencionada Administración Federal de Ingresos Públicos, en virtud de lo dispuesto por el inciso r) del artículo 20 de la Ley de Impuesto a las Ganancias, texto ordenado en 1997 y sus modificaciones; i) Los bienes pertenecientes a sujetos a que se refiere el inciso d) del artículo 2º cuando estén afectados a finalidades sociales o a la disposición de residuos y en general a todo tipo de actividades vinculadas al saneamiento y preservación del medio ambiente, incluido el asesoramiento; (Nota: Inciso i del artículo 3° observado por el Poder Ejecutivo mediante art. 4° </a:t>
          </a:r>
          <a:r>
            <a:rPr lang="es-AR" sz="1100" i="1" u="none" strike="noStrike">
              <a:solidFill>
                <a:schemeClr val="dk1"/>
              </a:solidFill>
              <a:effectLst/>
              <a:latin typeface="+mn-lt"/>
              <a:ea typeface="+mn-ea"/>
              <a:cs typeface="+mn-cs"/>
              <a:hlinkClick xmlns:r="http://schemas.openxmlformats.org/officeDocument/2006/relationships" r:id=""/>
            </a:rPr>
            <a:t>Decreto N° 1.517/98</a:t>
          </a:r>
          <a:r>
            <a:rPr lang="es-AR" sz="1100" i="1">
              <a:solidFill>
                <a:schemeClr val="dk1"/>
              </a:solidFill>
              <a:effectLst/>
              <a:latin typeface="+mn-lt"/>
              <a:ea typeface="+mn-ea"/>
              <a:cs typeface="+mn-cs"/>
            </a:rPr>
            <a:t>, (B.O. 30/12/1998). Insistencia de la sanción por parte de las Cámaras de Diputados y Senadores, PE – 242/99 (B.O. 2/8/99) j) Los bienes del activo gravado en el país cuyo valor en conjunto, determinado de acuerdo con las normas de esta ley, sea igual o inferior a pesos doscientos mil ($ 200.000). Cuando existan activos gravados en el exterior dicha suma se incrementará en el importe que resulte de aplicarle a la misma el porcentaje que represente el activo gravado del exterior, respecto del activo gravado total. Cuando el valor de los bienes supere la mencionada suma o la que se calcule de acuerdo con lo dispuesto precedentemente, según corresponda, quedará sujeto al gravamen la totalidad del activo gravado del sujeto pasivo del tributo. Lo dispuesto en este inciso no será de aplicación respecto de los bienes a que se refiere el artículo incorporado a continuación del artículo 12. ( párrafo incorporado por </a:t>
          </a:r>
          <a:r>
            <a:rPr lang="es-AR" sz="1100" i="1" u="none" strike="noStrike">
              <a:solidFill>
                <a:schemeClr val="dk1"/>
              </a:solidFill>
              <a:effectLst/>
              <a:latin typeface="+mn-lt"/>
              <a:ea typeface="+mn-ea"/>
              <a:cs typeface="+mn-cs"/>
              <a:hlinkClick xmlns:r="http://schemas.openxmlformats.org/officeDocument/2006/relationships" r:id=""/>
            </a:rPr>
            <a:t>Ley N° 25.239</a:t>
          </a:r>
          <a:r>
            <a:rPr lang="es-AR" sz="1100" i="1">
              <a:solidFill>
                <a:schemeClr val="dk1"/>
              </a:solidFill>
              <a:effectLst/>
              <a:latin typeface="+mn-lt"/>
              <a:ea typeface="+mn-ea"/>
              <a:cs typeface="+mn-cs"/>
            </a:rPr>
            <a:t>, Título VII, art. 7°, inciso a).- Vigencia: A partir del 31/12/99 y surtirá efecto para los ejercicios que cierren con posterioridad a dicha fecha..) Las exenciones totales o parciales referidas a títulos, letras, bonos y demás títulos valores, establecidas o que se establezcan en el futuro por leyes especiales, no tendrán efecto para los contribuyentes del presente gravamen.” </a:t>
          </a:r>
          <a:r>
            <a:rPr lang="es-AR" sz="1100">
              <a:solidFill>
                <a:schemeClr val="dk1"/>
              </a:solidFill>
              <a:effectLst/>
              <a:latin typeface="+mn-lt"/>
              <a:ea typeface="+mn-ea"/>
              <a:cs typeface="+mn-cs"/>
            </a:rPr>
            <a:t>En cuanto a los bienes no computables es aplicable el art. 12 de la ley de IGMP el cual especifica que “</a:t>
          </a:r>
          <a:r>
            <a:rPr lang="es-AR" sz="1100" i="1">
              <a:solidFill>
                <a:schemeClr val="dk1"/>
              </a:solidFill>
              <a:effectLst/>
              <a:latin typeface="+mn-lt"/>
              <a:ea typeface="+mn-ea"/>
              <a:cs typeface="+mn-cs"/>
            </a:rPr>
            <a:t> A los efectos de la liquidación del gravamen no serán computables: a) El valor correspondiente a los bienes muebles amortizables, de primer uso, excepto automotores, en el ejercicio de adquisición o de inversión y en el siguiente; b) El valor de las inversiones en la construcción de nuevos edificios o mejoras, comprendidos en el inciso b) del artículo 4º, en el ejercicio en que se efectúen las inversiones totales o, en su caso, parciales, y en el siguiente. Art.12.1. - Lo establecido en el tercer párrafo del inciso j) del artículo 3º, es de aplicación respecto de los bienes inmuebles, situados en el país o en el exterior, excepto los que revistan el carácter de bienes de cambio o que no se encuentren afectados en forma exclusiva a la actividad comercial, industrial, agrícola, ganadera, minera, forestal o de prestación de servicios inherentes a la actividad del sujeto pasivo. Exclúyese a los bienes referidos en el párrafo anterior, de lo dispuesto en el inciso b) del artículo 12. A los fines de la valuación de los bienes indicados en este artículo, corresponderá considerar las normas previstas en el inciso b) del artículo 4º o en el inciso a) del artículo 9º, según corresponda.”</a:t>
          </a:r>
          <a:endParaRPr lang="es-AR" sz="1100">
            <a:solidFill>
              <a:schemeClr val="dk1"/>
            </a:solidFill>
            <a:effectLst/>
            <a:latin typeface="+mn-lt"/>
            <a:ea typeface="+mn-ea"/>
            <a:cs typeface="+mn-cs"/>
          </a:endParaRPr>
        </a:p>
        <a:p>
          <a:r>
            <a:rPr lang="es-AR" sz="1100">
              <a:solidFill>
                <a:schemeClr val="dk1"/>
              </a:solidFill>
              <a:effectLst/>
              <a:latin typeface="+mn-lt"/>
              <a:ea typeface="+mn-ea"/>
              <a:cs typeface="+mn-cs"/>
            </a:rPr>
            <a:t> </a:t>
          </a:r>
        </a:p>
        <a:p>
          <a:r>
            <a:rPr lang="es-AR" sz="1100">
              <a:solidFill>
                <a:schemeClr val="dk1"/>
              </a:solidFill>
              <a:effectLst/>
              <a:latin typeface="+mn-lt"/>
              <a:ea typeface="+mn-ea"/>
              <a:cs typeface="+mn-cs"/>
            </a:rPr>
            <a:t> </a:t>
          </a:r>
        </a:p>
        <a:p>
          <a:pPr lvl="0"/>
          <a:r>
            <a:rPr lang="es-AR" sz="1100" b="1">
              <a:solidFill>
                <a:schemeClr val="dk1"/>
              </a:solidFill>
              <a:effectLst/>
              <a:latin typeface="+mn-lt"/>
              <a:ea typeface="+mn-ea"/>
              <a:cs typeface="+mn-cs"/>
            </a:rPr>
            <a:t>8 - </a:t>
          </a:r>
          <a:r>
            <a:rPr lang="es-AR" sz="1100">
              <a:solidFill>
                <a:schemeClr val="dk1"/>
              </a:solidFill>
              <a:effectLst/>
              <a:latin typeface="+mn-lt"/>
              <a:ea typeface="+mn-ea"/>
              <a:cs typeface="+mn-cs"/>
            </a:rPr>
            <a:t>OPCIÓN A. De acuerdo al libro Impuesto a las ganancias, editorial Asociación Cooperadora de la Facultad de Ciencias Económicas Universidad Nacional de Córdoba Edición año 2015 Capítulo XIV Pág. 710, “</a:t>
          </a:r>
          <a:r>
            <a:rPr lang="es-AR" sz="1100" i="1">
              <a:solidFill>
                <a:schemeClr val="dk1"/>
              </a:solidFill>
              <a:effectLst/>
              <a:latin typeface="+mn-lt"/>
              <a:ea typeface="+mn-ea"/>
              <a:cs typeface="+mn-cs"/>
            </a:rPr>
            <a:t>El procedimiento para la determinación de la base de cálculo del impuesto se resume en: IGMP determinado en el período fiscal anterior - suma computada como pago a cuenta por gravámenes similares pagados en el exterior -  impuesto a las ganancias determinado en el periodo fiscal anterior = Base de cálculo de los anticipos del IGMP</a:t>
          </a:r>
          <a:r>
            <a:rPr lang="es-AR" sz="1100">
              <a:solidFill>
                <a:schemeClr val="dk1"/>
              </a:solidFill>
              <a:effectLst/>
              <a:latin typeface="+mn-lt"/>
              <a:ea typeface="+mn-ea"/>
              <a:cs typeface="+mn-cs"/>
            </a:rPr>
            <a:t>”.</a:t>
          </a:r>
        </a:p>
        <a:p>
          <a:endParaRPr lang="es-AR"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showGridLines="0" topLeftCell="A65" workbookViewId="0">
      <selection activeCell="A75" sqref="A75:C84"/>
    </sheetView>
  </sheetViews>
  <sheetFormatPr baseColWidth="10" defaultRowHeight="15" x14ac:dyDescent="0.25"/>
  <cols>
    <col min="1" max="1" width="40.42578125" customWidth="1"/>
    <col min="2" max="4" width="14.85546875" customWidth="1"/>
    <col min="5" max="5" width="15.28515625" customWidth="1"/>
  </cols>
  <sheetData>
    <row r="1" spans="1:12" ht="15.75" x14ac:dyDescent="0.25">
      <c r="A1" s="5" t="s">
        <v>22</v>
      </c>
      <c r="B1" s="3"/>
      <c r="C1" s="3"/>
      <c r="D1" s="3"/>
      <c r="E1" s="3"/>
    </row>
    <row r="2" spans="1:12" ht="15.75" thickBot="1" x14ac:dyDescent="0.3">
      <c r="A2" s="3"/>
      <c r="B2" s="3"/>
      <c r="C2" s="3"/>
      <c r="D2" s="3"/>
      <c r="E2" s="3"/>
    </row>
    <row r="3" spans="1:12" x14ac:dyDescent="0.25">
      <c r="A3" s="74" t="s">
        <v>112</v>
      </c>
      <c r="B3" s="75"/>
      <c r="C3" s="75"/>
      <c r="D3" s="75"/>
      <c r="E3" s="76"/>
    </row>
    <row r="4" spans="1:12" ht="15.75" thickBot="1" x14ac:dyDescent="0.3">
      <c r="A4" s="77"/>
      <c r="B4" s="78"/>
      <c r="C4" s="78"/>
      <c r="D4" s="78"/>
      <c r="E4" s="79"/>
    </row>
    <row r="6" spans="1:12" x14ac:dyDescent="0.25">
      <c r="A6" s="81" t="s">
        <v>23</v>
      </c>
      <c r="B6" s="81"/>
      <c r="C6" s="81"/>
      <c r="D6" s="81"/>
      <c r="E6" s="81"/>
      <c r="F6" s="81"/>
      <c r="G6" s="81"/>
      <c r="H6" s="81"/>
      <c r="I6" s="81"/>
      <c r="J6" s="81"/>
      <c r="K6" s="81"/>
      <c r="L6" s="81"/>
    </row>
    <row r="17" spans="1:2" x14ac:dyDescent="0.25">
      <c r="A17" s="1" t="s">
        <v>24</v>
      </c>
      <c r="B17" s="2">
        <v>25000</v>
      </c>
    </row>
    <row r="18" spans="1:2" x14ac:dyDescent="0.25">
      <c r="A18" s="1" t="s">
        <v>31</v>
      </c>
      <c r="B18" s="2">
        <v>7500</v>
      </c>
    </row>
    <row r="19" spans="1:2" x14ac:dyDescent="0.25">
      <c r="A19" s="1" t="s">
        <v>25</v>
      </c>
      <c r="B19" s="7">
        <f>+B17-B18</f>
        <v>17500</v>
      </c>
    </row>
    <row r="20" spans="1:2" x14ac:dyDescent="0.25">
      <c r="A20" s="1" t="s">
        <v>26</v>
      </c>
      <c r="B20" s="2">
        <v>2520</v>
      </c>
    </row>
    <row r="21" spans="1:2" x14ac:dyDescent="0.25">
      <c r="A21" s="11" t="s">
        <v>27</v>
      </c>
      <c r="B21" s="2">
        <f>+(B19-14000)*26%</f>
        <v>910</v>
      </c>
    </row>
    <row r="22" spans="1:2" x14ac:dyDescent="0.25">
      <c r="A22" s="23" t="s">
        <v>28</v>
      </c>
      <c r="B22" s="24">
        <f>+B21+B20</f>
        <v>3430</v>
      </c>
    </row>
    <row r="34" spans="1:12" x14ac:dyDescent="0.25">
      <c r="A34" s="81" t="s">
        <v>29</v>
      </c>
      <c r="B34" s="81"/>
      <c r="C34" s="81"/>
      <c r="D34" s="81"/>
      <c r="E34" s="81"/>
      <c r="F34" s="81"/>
      <c r="G34" s="81"/>
      <c r="H34" s="81"/>
      <c r="I34" s="81"/>
      <c r="J34" s="81"/>
      <c r="K34" s="81"/>
      <c r="L34" s="81"/>
    </row>
    <row r="35" spans="1:12" x14ac:dyDescent="0.25">
      <c r="A35" s="6"/>
      <c r="B35" s="6"/>
    </row>
    <row r="36" spans="1:12" x14ac:dyDescent="0.25">
      <c r="A36" s="1" t="s">
        <v>24</v>
      </c>
      <c r="B36" s="2">
        <v>25000</v>
      </c>
    </row>
    <row r="37" spans="1:12" x14ac:dyDescent="0.25">
      <c r="A37" s="1" t="s">
        <v>30</v>
      </c>
      <c r="B37" s="12">
        <v>0.28000000000000003</v>
      </c>
    </row>
    <row r="38" spans="1:12" x14ac:dyDescent="0.25">
      <c r="A38" s="23" t="s">
        <v>28</v>
      </c>
      <c r="B38" s="24">
        <f>+B36*B37</f>
        <v>7000.0000000000009</v>
      </c>
    </row>
    <row r="42" spans="1:12" x14ac:dyDescent="0.25">
      <c r="A42" s="81" t="s">
        <v>32</v>
      </c>
      <c r="B42" s="81"/>
      <c r="C42" s="81"/>
      <c r="D42" s="81"/>
      <c r="E42" s="81"/>
      <c r="F42" s="81"/>
      <c r="G42" s="81"/>
      <c r="H42" s="81"/>
      <c r="I42" s="81"/>
      <c r="J42" s="81"/>
      <c r="K42" s="81"/>
      <c r="L42" s="81"/>
    </row>
    <row r="44" spans="1:12" x14ac:dyDescent="0.25">
      <c r="A44" s="26" t="s">
        <v>34</v>
      </c>
      <c r="B44" s="26" t="s">
        <v>35</v>
      </c>
    </row>
    <row r="45" spans="1:12" x14ac:dyDescent="0.25">
      <c r="A45" s="25">
        <v>42134</v>
      </c>
      <c r="B45" s="2">
        <v>5000</v>
      </c>
    </row>
    <row r="46" spans="1:12" x14ac:dyDescent="0.25">
      <c r="A46" s="25">
        <v>42144</v>
      </c>
      <c r="B46" s="2">
        <v>8000</v>
      </c>
    </row>
    <row r="47" spans="1:12" x14ac:dyDescent="0.25">
      <c r="A47" s="25">
        <v>42154</v>
      </c>
      <c r="B47" s="2">
        <v>13000</v>
      </c>
    </row>
    <row r="48" spans="1:12" x14ac:dyDescent="0.25">
      <c r="A48" s="26" t="s">
        <v>33</v>
      </c>
      <c r="B48" s="24">
        <f>SUM(B45:B47)</f>
        <v>26000</v>
      </c>
    </row>
    <row r="50" spans="1:4" x14ac:dyDescent="0.25">
      <c r="B50" s="82" t="s">
        <v>36</v>
      </c>
      <c r="C50" s="82"/>
      <c r="D50" s="82"/>
    </row>
    <row r="51" spans="1:4" x14ac:dyDescent="0.25">
      <c r="A51" s="23" t="s">
        <v>7</v>
      </c>
      <c r="B51" s="29">
        <f>+A45</f>
        <v>42134</v>
      </c>
      <c r="C51" s="29">
        <f>+A46</f>
        <v>42144</v>
      </c>
      <c r="D51" s="29">
        <f>+A47</f>
        <v>42154</v>
      </c>
    </row>
    <row r="52" spans="1:4" x14ac:dyDescent="0.25">
      <c r="A52" s="1" t="s">
        <v>37</v>
      </c>
      <c r="B52" s="7">
        <f>+B45</f>
        <v>5000</v>
      </c>
      <c r="C52" s="7">
        <f>+B46</f>
        <v>8000</v>
      </c>
      <c r="D52" s="7">
        <f>+B47</f>
        <v>13000</v>
      </c>
    </row>
    <row r="53" spans="1:4" x14ac:dyDescent="0.25">
      <c r="A53" s="1" t="s">
        <v>38</v>
      </c>
      <c r="B53" s="1">
        <v>0</v>
      </c>
      <c r="C53" s="7">
        <f>+B52</f>
        <v>5000</v>
      </c>
      <c r="D53" s="7">
        <f>+C53+C52</f>
        <v>13000</v>
      </c>
    </row>
    <row r="54" spans="1:4" x14ac:dyDescent="0.25">
      <c r="A54" s="23" t="s">
        <v>1</v>
      </c>
      <c r="B54" s="28">
        <f>+SUM(B52:B53)</f>
        <v>5000</v>
      </c>
      <c r="C54" s="28">
        <f t="shared" ref="C54:D54" si="0">+SUM(C52:C53)</f>
        <v>13000</v>
      </c>
      <c r="D54" s="28">
        <f t="shared" si="0"/>
        <v>26000</v>
      </c>
    </row>
    <row r="55" spans="1:4" x14ac:dyDescent="0.25">
      <c r="A55" s="1" t="s">
        <v>39</v>
      </c>
      <c r="B55" s="2">
        <v>-7500</v>
      </c>
      <c r="C55" s="2">
        <v>-7500</v>
      </c>
      <c r="D55" s="2">
        <v>-7500</v>
      </c>
    </row>
    <row r="56" spans="1:4" x14ac:dyDescent="0.25">
      <c r="A56" s="23" t="s">
        <v>40</v>
      </c>
      <c r="B56" s="24">
        <v>0</v>
      </c>
      <c r="C56" s="24">
        <f>+C54-480</f>
        <v>12520</v>
      </c>
      <c r="D56" s="24">
        <f>+D54-5120</f>
        <v>20880</v>
      </c>
    </row>
    <row r="57" spans="1:4" x14ac:dyDescent="0.25">
      <c r="A57" s="1" t="s">
        <v>41</v>
      </c>
      <c r="B57" s="2">
        <v>0</v>
      </c>
      <c r="C57" s="2">
        <f>+(C56-8000)*0.22+1200</f>
        <v>2194.4</v>
      </c>
      <c r="D57" s="2">
        <f>+(D56-14000)*0.26+2520</f>
        <v>4308.8</v>
      </c>
    </row>
    <row r="58" spans="1:4" x14ac:dyDescent="0.25">
      <c r="A58" s="1" t="s">
        <v>42</v>
      </c>
      <c r="B58" s="2">
        <v>0</v>
      </c>
      <c r="C58" s="2">
        <f>+B57</f>
        <v>0</v>
      </c>
      <c r="D58" s="2">
        <f>+C57</f>
        <v>2194.4</v>
      </c>
    </row>
    <row r="59" spans="1:4" x14ac:dyDescent="0.25">
      <c r="A59" s="23" t="s">
        <v>28</v>
      </c>
      <c r="B59" s="24">
        <v>0</v>
      </c>
      <c r="C59" s="24">
        <f>+C57</f>
        <v>2194.4</v>
      </c>
      <c r="D59" s="24">
        <f>+D57-D58</f>
        <v>2114.4</v>
      </c>
    </row>
    <row r="61" spans="1:4" x14ac:dyDescent="0.25">
      <c r="C61" s="27"/>
      <c r="D61" s="27"/>
    </row>
    <row r="67" spans="1:12" x14ac:dyDescent="0.25">
      <c r="A67" s="81" t="s">
        <v>43</v>
      </c>
      <c r="B67" s="81"/>
      <c r="C67" s="81"/>
      <c r="D67" s="81"/>
      <c r="E67" s="81"/>
      <c r="F67" s="81"/>
      <c r="G67" s="81"/>
      <c r="H67" s="81"/>
      <c r="I67" s="81"/>
      <c r="J67" s="81"/>
      <c r="K67" s="81"/>
      <c r="L67" s="81"/>
    </row>
    <row r="69" spans="1:12" x14ac:dyDescent="0.25">
      <c r="A69" t="s">
        <v>44</v>
      </c>
      <c r="C69" s="22"/>
      <c r="D69" s="22"/>
      <c r="E69" s="22"/>
    </row>
    <row r="70" spans="1:12" x14ac:dyDescent="0.25">
      <c r="D70" s="6"/>
      <c r="E70" s="6"/>
    </row>
    <row r="71" spans="1:12" x14ac:dyDescent="0.25">
      <c r="A71" s="81" t="s">
        <v>45</v>
      </c>
      <c r="B71" s="81"/>
      <c r="C71" s="81"/>
      <c r="D71" s="81"/>
      <c r="E71" s="81"/>
      <c r="F71" s="81"/>
      <c r="G71" s="81"/>
      <c r="H71" s="81"/>
      <c r="I71" s="81"/>
      <c r="J71" s="81"/>
      <c r="K71" s="81"/>
      <c r="L71" s="81"/>
    </row>
    <row r="75" spans="1:12" x14ac:dyDescent="0.25">
      <c r="A75" s="6"/>
      <c r="B75" s="80" t="s">
        <v>46</v>
      </c>
      <c r="C75" s="80"/>
    </row>
    <row r="76" spans="1:12" x14ac:dyDescent="0.25">
      <c r="A76" s="31" t="s">
        <v>7</v>
      </c>
      <c r="B76" s="31" t="s">
        <v>47</v>
      </c>
      <c r="C76" s="31" t="s">
        <v>48</v>
      </c>
    </row>
    <row r="77" spans="1:12" x14ac:dyDescent="0.25">
      <c r="A77" s="1" t="s">
        <v>49</v>
      </c>
      <c r="B77" s="2">
        <f>47000*10</f>
        <v>470000</v>
      </c>
      <c r="C77" s="2">
        <f>47000*10</f>
        <v>470000</v>
      </c>
    </row>
    <row r="78" spans="1:12" x14ac:dyDescent="0.25">
      <c r="A78" s="1" t="s">
        <v>51</v>
      </c>
      <c r="B78" s="32">
        <v>0.7</v>
      </c>
      <c r="C78" s="32">
        <v>0.7</v>
      </c>
    </row>
    <row r="79" spans="1:12" x14ac:dyDescent="0.25">
      <c r="A79" s="1" t="s">
        <v>50</v>
      </c>
      <c r="B79" s="2">
        <f>+B77*B78</f>
        <v>329000</v>
      </c>
      <c r="C79" s="2">
        <f>+C77*C78</f>
        <v>329000</v>
      </c>
    </row>
    <row r="80" spans="1:12" x14ac:dyDescent="0.25">
      <c r="A80" s="1" t="s">
        <v>117</v>
      </c>
      <c r="B80" s="12">
        <v>0.35</v>
      </c>
      <c r="C80" s="12">
        <v>0.35</v>
      </c>
    </row>
    <row r="81" spans="1:3" x14ac:dyDescent="0.25">
      <c r="A81" s="11" t="s">
        <v>116</v>
      </c>
      <c r="C81" s="2">
        <f>+(C77*100)/(100-((C78*C80)*100))</f>
        <v>622516.55629139068</v>
      </c>
    </row>
    <row r="82" spans="1:3" x14ac:dyDescent="0.25">
      <c r="A82" s="31" t="s">
        <v>118</v>
      </c>
      <c r="B82" s="33">
        <f>+B79*B80</f>
        <v>115149.99999999999</v>
      </c>
      <c r="C82" s="33">
        <f>+C81*C78*C80</f>
        <v>152516.55629139068</v>
      </c>
    </row>
    <row r="83" spans="1:3" x14ac:dyDescent="0.25">
      <c r="A83" s="31" t="s">
        <v>119</v>
      </c>
      <c r="B83" s="33">
        <f>+B77-B82</f>
        <v>354850</v>
      </c>
      <c r="C83" s="33">
        <f>+C77</f>
        <v>470000</v>
      </c>
    </row>
    <row r="84" spans="1:3" x14ac:dyDescent="0.25">
      <c r="A84" s="31" t="s">
        <v>120</v>
      </c>
      <c r="B84" s="33">
        <f>+B82+B83</f>
        <v>470000</v>
      </c>
      <c r="C84" s="33">
        <f>+C77+C82</f>
        <v>622516.55629139068</v>
      </c>
    </row>
  </sheetData>
  <mergeCells count="8">
    <mergeCell ref="A3:E4"/>
    <mergeCell ref="B75:C75"/>
    <mergeCell ref="A71:L71"/>
    <mergeCell ref="B50:D50"/>
    <mergeCell ref="A6:L6"/>
    <mergeCell ref="A34:L34"/>
    <mergeCell ref="A42:L42"/>
    <mergeCell ref="A67:L67"/>
  </mergeCells>
  <pageMargins left="0.70866141732283472" right="0.70866141732283472" top="0.74803149606299213" bottom="0.74803149606299213" header="0.31496062992125984" footer="0.31496062992125984"/>
  <pageSetup scale="9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showGridLines="0" topLeftCell="A43" zoomScaleNormal="100" workbookViewId="0">
      <selection activeCell="H55" sqref="H55"/>
    </sheetView>
  </sheetViews>
  <sheetFormatPr baseColWidth="10" defaultRowHeight="15" x14ac:dyDescent="0.25"/>
  <cols>
    <col min="1" max="1" width="27.5703125" style="6" customWidth="1"/>
    <col min="2" max="2" width="28.28515625" style="6" customWidth="1"/>
    <col min="3" max="3" width="39.42578125" style="6" customWidth="1"/>
    <col min="4" max="4" width="13.7109375" style="6" customWidth="1"/>
    <col min="5" max="5" width="15.28515625" style="6" customWidth="1"/>
    <col min="6" max="16384" width="11.42578125" style="6"/>
  </cols>
  <sheetData>
    <row r="1" spans="1:5" ht="15.75" x14ac:dyDescent="0.25">
      <c r="A1" s="5" t="s">
        <v>21</v>
      </c>
    </row>
    <row r="2" spans="1:5" ht="15.75" thickBot="1" x14ac:dyDescent="0.3"/>
    <row r="3" spans="1:5" x14ac:dyDescent="0.25">
      <c r="A3" s="74" t="s">
        <v>113</v>
      </c>
      <c r="B3" s="75"/>
      <c r="C3" s="75"/>
      <c r="D3" s="75"/>
      <c r="E3" s="76"/>
    </row>
    <row r="4" spans="1:5" ht="15.75" thickBot="1" x14ac:dyDescent="0.3">
      <c r="A4" s="77"/>
      <c r="B4" s="78"/>
      <c r="C4" s="78"/>
      <c r="D4" s="78"/>
      <c r="E4" s="79"/>
    </row>
    <row r="6" spans="1:5" x14ac:dyDescent="0.25">
      <c r="A6" s="4" t="s">
        <v>0</v>
      </c>
    </row>
    <row r="50" spans="2:4" ht="21" customHeight="1" x14ac:dyDescent="0.25">
      <c r="B50" s="65" t="s">
        <v>7</v>
      </c>
      <c r="C50" s="65" t="s">
        <v>8</v>
      </c>
      <c r="D50" s="65" t="s">
        <v>9</v>
      </c>
    </row>
    <row r="51" spans="2:4" ht="21" customHeight="1" x14ac:dyDescent="0.25">
      <c r="B51" s="66" t="s">
        <v>10</v>
      </c>
      <c r="C51" s="52" t="s">
        <v>11</v>
      </c>
      <c r="D51" s="67">
        <f>10000*15</f>
        <v>150000</v>
      </c>
    </row>
    <row r="52" spans="2:4" ht="21" customHeight="1" x14ac:dyDescent="0.25">
      <c r="B52" s="66" t="s">
        <v>12</v>
      </c>
      <c r="C52" s="68">
        <v>0.6</v>
      </c>
      <c r="D52" s="54">
        <f>+C52*D51</f>
        <v>90000</v>
      </c>
    </row>
    <row r="53" spans="2:4" ht="21" customHeight="1" x14ac:dyDescent="0.25">
      <c r="B53" s="66" t="s">
        <v>13</v>
      </c>
      <c r="C53" s="52" t="s">
        <v>14</v>
      </c>
      <c r="D53" s="69">
        <f>60%*35%</f>
        <v>0.21</v>
      </c>
    </row>
    <row r="54" spans="2:4" ht="21" customHeight="1" x14ac:dyDescent="0.25">
      <c r="B54" s="66" t="s">
        <v>15</v>
      </c>
      <c r="C54" s="52" t="s">
        <v>16</v>
      </c>
      <c r="D54" s="70">
        <v>0.265822784810127</v>
      </c>
    </row>
    <row r="55" spans="2:4" ht="21" customHeight="1" x14ac:dyDescent="0.25">
      <c r="B55" s="71" t="s">
        <v>17</v>
      </c>
      <c r="C55" s="65" t="s">
        <v>18</v>
      </c>
      <c r="D55" s="72">
        <f>+D51*D54</f>
        <v>39873.41772151905</v>
      </c>
    </row>
    <row r="56" spans="2:4" ht="21" customHeight="1" x14ac:dyDescent="0.25">
      <c r="B56" s="66" t="s">
        <v>19</v>
      </c>
      <c r="C56" s="52" t="s">
        <v>20</v>
      </c>
      <c r="D56" s="67">
        <f>+((D51*D54)+D51)*D53</f>
        <v>39873.417721518999</v>
      </c>
    </row>
    <row r="57" spans="2:4" x14ac:dyDescent="0.25">
      <c r="B57" s="10"/>
      <c r="C57" s="63"/>
      <c r="D57" s="64"/>
    </row>
    <row r="58" spans="2:4" x14ac:dyDescent="0.25">
      <c r="B58" s="10"/>
      <c r="C58" s="63"/>
      <c r="D58" s="64"/>
    </row>
  </sheetData>
  <mergeCells count="1">
    <mergeCell ref="A3:E4"/>
  </mergeCells>
  <pageMargins left="0.70866141732283472" right="0.70866141732283472" top="0.74803149606299213" bottom="0.74803149606299213" header="0.31496062992125984" footer="0.31496062992125984"/>
  <pageSetup scale="7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showGridLines="0" tabSelected="1" topLeftCell="A5" workbookViewId="0">
      <selection activeCell="F14" sqref="F14"/>
    </sheetView>
  </sheetViews>
  <sheetFormatPr baseColWidth="10" defaultRowHeight="15" x14ac:dyDescent="0.25"/>
  <cols>
    <col min="1" max="1" width="44.7109375" style="6" customWidth="1"/>
    <col min="2" max="2" width="20.7109375" style="6" customWidth="1"/>
    <col min="3" max="3" width="25" style="6" customWidth="1"/>
    <col min="4" max="5" width="14.28515625" style="6" customWidth="1"/>
    <col min="6" max="6" width="16.42578125" style="6" customWidth="1"/>
    <col min="7" max="7" width="19.42578125" style="6" customWidth="1"/>
    <col min="8" max="10" width="11.7109375" style="6" customWidth="1"/>
    <col min="11" max="16384" width="11.42578125" style="6"/>
  </cols>
  <sheetData>
    <row r="1" spans="1:6" ht="15.75" x14ac:dyDescent="0.25">
      <c r="A1" s="5" t="s">
        <v>73</v>
      </c>
    </row>
    <row r="2" spans="1:6" ht="15.75" thickBot="1" x14ac:dyDescent="0.3"/>
    <row r="3" spans="1:6" x14ac:dyDescent="0.25">
      <c r="A3" s="74" t="s">
        <v>114</v>
      </c>
      <c r="B3" s="83"/>
      <c r="C3" s="83"/>
      <c r="D3" s="83"/>
      <c r="E3" s="83"/>
      <c r="F3" s="84"/>
    </row>
    <row r="4" spans="1:6" ht="15.75" thickBot="1" x14ac:dyDescent="0.3">
      <c r="A4" s="85"/>
      <c r="B4" s="86"/>
      <c r="C4" s="86"/>
      <c r="D4" s="86"/>
      <c r="E4" s="86"/>
      <c r="F4" s="87"/>
    </row>
    <row r="6" spans="1:6" x14ac:dyDescent="0.25">
      <c r="A6" s="4" t="s">
        <v>0</v>
      </c>
    </row>
    <row r="9" spans="1:6" x14ac:dyDescent="0.25">
      <c r="A9" s="96" t="s">
        <v>78</v>
      </c>
      <c r="B9" s="96"/>
      <c r="C9" s="96"/>
    </row>
    <row r="10" spans="1:6" x14ac:dyDescent="0.25">
      <c r="A10" s="40" t="s">
        <v>76</v>
      </c>
      <c r="B10" s="40" t="s">
        <v>77</v>
      </c>
      <c r="C10" s="40" t="s">
        <v>85</v>
      </c>
    </row>
    <row r="11" spans="1:6" x14ac:dyDescent="0.25">
      <c r="A11" s="1" t="s">
        <v>79</v>
      </c>
      <c r="B11" s="21">
        <f>+B31</f>
        <v>3284285</v>
      </c>
      <c r="C11" s="8" t="s">
        <v>80</v>
      </c>
    </row>
    <row r="12" spans="1:6" x14ac:dyDescent="0.25">
      <c r="A12" s="1" t="s">
        <v>121</v>
      </c>
      <c r="B12" s="21">
        <v>-163000</v>
      </c>
      <c r="C12" s="8" t="s">
        <v>86</v>
      </c>
    </row>
    <row r="13" spans="1:6" x14ac:dyDescent="0.25">
      <c r="A13" s="1" t="s">
        <v>81</v>
      </c>
      <c r="B13" s="21">
        <f>-F39</f>
        <v>-176000</v>
      </c>
      <c r="C13" s="8" t="s">
        <v>88</v>
      </c>
    </row>
    <row r="14" spans="1:6" x14ac:dyDescent="0.25">
      <c r="A14" s="1" t="s">
        <v>60</v>
      </c>
      <c r="B14" s="21">
        <f>-B49</f>
        <v>-85400</v>
      </c>
      <c r="C14" s="8" t="s">
        <v>87</v>
      </c>
      <c r="E14" s="27"/>
    </row>
    <row r="15" spans="1:6" x14ac:dyDescent="0.25">
      <c r="A15" s="1" t="s">
        <v>57</v>
      </c>
      <c r="B15" s="21">
        <f>-B27</f>
        <v>-1560</v>
      </c>
      <c r="C15" s="8"/>
      <c r="E15" s="27"/>
    </row>
    <row r="16" spans="1:6" x14ac:dyDescent="0.25">
      <c r="A16" s="30" t="s">
        <v>84</v>
      </c>
      <c r="B16" s="41">
        <f>+SUM(B11:B15)</f>
        <v>2858325</v>
      </c>
      <c r="C16" s="40"/>
    </row>
    <row r="17" spans="1:3" x14ac:dyDescent="0.25">
      <c r="A17" s="30" t="s">
        <v>90</v>
      </c>
      <c r="B17" s="42">
        <f>+B16*1%</f>
        <v>28583.25</v>
      </c>
      <c r="C17" s="73" t="s">
        <v>89</v>
      </c>
    </row>
    <row r="18" spans="1:3" x14ac:dyDescent="0.25">
      <c r="A18" s="30" t="s">
        <v>91</v>
      </c>
      <c r="B18" s="42">
        <f>+B17</f>
        <v>28583.25</v>
      </c>
      <c r="C18" s="40"/>
    </row>
    <row r="22" spans="1:3" x14ac:dyDescent="0.25">
      <c r="A22" s="88" t="s">
        <v>52</v>
      </c>
      <c r="B22" s="88"/>
    </row>
    <row r="23" spans="1:3" x14ac:dyDescent="0.25">
      <c r="A23" s="88" t="s">
        <v>53</v>
      </c>
      <c r="B23" s="88"/>
    </row>
    <row r="24" spans="1:3" x14ac:dyDescent="0.25">
      <c r="A24" s="31" t="s">
        <v>54</v>
      </c>
      <c r="B24" s="33">
        <f>+SUM(B25:B27)</f>
        <v>1027685</v>
      </c>
    </row>
    <row r="25" spans="1:3" x14ac:dyDescent="0.25">
      <c r="A25" s="1" t="s">
        <v>55</v>
      </c>
      <c r="B25" s="2">
        <v>763125</v>
      </c>
    </row>
    <row r="26" spans="1:3" x14ac:dyDescent="0.25">
      <c r="A26" s="1" t="s">
        <v>56</v>
      </c>
      <c r="B26" s="2">
        <v>263000</v>
      </c>
    </row>
    <row r="27" spans="1:3" x14ac:dyDescent="0.25">
      <c r="A27" s="1" t="s">
        <v>57</v>
      </c>
      <c r="B27" s="2">
        <v>1560</v>
      </c>
    </row>
    <row r="28" spans="1:3" x14ac:dyDescent="0.25">
      <c r="A28" s="31" t="s">
        <v>58</v>
      </c>
      <c r="B28" s="33">
        <f>+B30+B29</f>
        <v>2256600</v>
      </c>
    </row>
    <row r="29" spans="1:3" x14ac:dyDescent="0.25">
      <c r="A29" s="1" t="s">
        <v>59</v>
      </c>
      <c r="B29" s="2">
        <v>2171200</v>
      </c>
    </row>
    <row r="30" spans="1:3" x14ac:dyDescent="0.25">
      <c r="A30" s="1" t="s">
        <v>60</v>
      </c>
      <c r="B30" s="2">
        <v>85400</v>
      </c>
    </row>
    <row r="31" spans="1:3" x14ac:dyDescent="0.25">
      <c r="A31" s="31" t="s">
        <v>75</v>
      </c>
      <c r="B31" s="34">
        <f>+B28+B24</f>
        <v>3284285</v>
      </c>
    </row>
    <row r="35" spans="1:9" ht="18.75" x14ac:dyDescent="0.3">
      <c r="A35" s="92" t="s">
        <v>3</v>
      </c>
      <c r="B35" s="92"/>
      <c r="C35" s="92"/>
      <c r="D35" s="92"/>
      <c r="E35" s="92"/>
      <c r="F35" s="97"/>
      <c r="G35" s="92"/>
      <c r="H35" s="92"/>
      <c r="I35" s="92"/>
    </row>
    <row r="36" spans="1:9" s="18" customFormat="1" ht="18.75" x14ac:dyDescent="0.3">
      <c r="A36" s="35"/>
      <c r="B36" s="36"/>
      <c r="C36" s="36"/>
      <c r="D36" s="36"/>
      <c r="E36" s="36"/>
      <c r="F36" s="38"/>
      <c r="G36" s="37"/>
      <c r="H36" s="37"/>
      <c r="I36" s="37"/>
    </row>
    <row r="37" spans="1:9" x14ac:dyDescent="0.25">
      <c r="A37" s="93" t="s">
        <v>74</v>
      </c>
      <c r="B37" s="94"/>
      <c r="C37" s="94"/>
      <c r="D37" s="94"/>
      <c r="E37" s="94"/>
      <c r="F37" s="95"/>
    </row>
    <row r="38" spans="1:9" x14ac:dyDescent="0.25">
      <c r="A38" s="43"/>
      <c r="B38" s="43" t="s">
        <v>4</v>
      </c>
      <c r="C38" s="43" t="s">
        <v>5</v>
      </c>
      <c r="D38" s="43" t="s">
        <v>68</v>
      </c>
      <c r="E38" s="43" t="s">
        <v>67</v>
      </c>
      <c r="F38" s="43" t="s">
        <v>69</v>
      </c>
    </row>
    <row r="39" spans="1:9" x14ac:dyDescent="0.25">
      <c r="A39" s="17" t="s">
        <v>64</v>
      </c>
      <c r="B39" s="44">
        <v>220000</v>
      </c>
      <c r="C39" s="45">
        <v>10</v>
      </c>
      <c r="D39" s="44">
        <f>+B39/C39</f>
        <v>22000</v>
      </c>
      <c r="E39" s="44">
        <f>+D39*2</f>
        <v>44000</v>
      </c>
      <c r="F39" s="44">
        <f>+B39-E39</f>
        <v>176000</v>
      </c>
      <c r="G39" s="1" t="s">
        <v>62</v>
      </c>
      <c r="H39" s="6" t="s">
        <v>82</v>
      </c>
    </row>
    <row r="40" spans="1:9" x14ac:dyDescent="0.25">
      <c r="A40" s="17" t="s">
        <v>65</v>
      </c>
      <c r="B40" s="15">
        <v>1650000</v>
      </c>
      <c r="C40" s="46" t="s">
        <v>70</v>
      </c>
      <c r="D40" s="16" t="s">
        <v>70</v>
      </c>
      <c r="E40" s="16" t="s">
        <v>70</v>
      </c>
      <c r="F40" s="16">
        <f>+B40</f>
        <v>1650000</v>
      </c>
    </row>
    <row r="41" spans="1:9" x14ac:dyDescent="0.25">
      <c r="A41" s="17" t="s">
        <v>66</v>
      </c>
      <c r="B41" s="15">
        <v>411500</v>
      </c>
      <c r="C41" s="46">
        <v>10</v>
      </c>
      <c r="D41" s="15">
        <f t="shared" ref="D41" si="0">+B41/C41</f>
        <v>41150</v>
      </c>
      <c r="E41" s="15">
        <f>+D41*2</f>
        <v>82300</v>
      </c>
      <c r="F41" s="15">
        <f>+B41-E41</f>
        <v>329200</v>
      </c>
    </row>
    <row r="42" spans="1:9" x14ac:dyDescent="0.25">
      <c r="A42" s="17" t="s">
        <v>72</v>
      </c>
      <c r="B42" s="15">
        <v>20000</v>
      </c>
      <c r="C42" s="46">
        <v>10</v>
      </c>
      <c r="D42" s="15">
        <f>+B42/C42</f>
        <v>2000</v>
      </c>
      <c r="E42" s="15">
        <f>+D42*2</f>
        <v>4000</v>
      </c>
      <c r="F42" s="15">
        <f>+B42-E42</f>
        <v>16000</v>
      </c>
    </row>
    <row r="43" spans="1:9" x14ac:dyDescent="0.25">
      <c r="A43" s="17" t="s">
        <v>71</v>
      </c>
      <c r="B43" s="47">
        <f>SUM(B39:B42)</f>
        <v>2301500</v>
      </c>
      <c r="C43" s="18"/>
      <c r="D43" s="18"/>
      <c r="E43" s="47">
        <f>SUM(E39:E42)</f>
        <v>130300</v>
      </c>
      <c r="F43" s="47">
        <f>SUM(F39:F42)</f>
        <v>2171200</v>
      </c>
    </row>
    <row r="46" spans="1:9" ht="18.75" x14ac:dyDescent="0.3">
      <c r="A46" s="92" t="s">
        <v>6</v>
      </c>
      <c r="B46" s="92"/>
      <c r="C46" s="92"/>
      <c r="D46" s="92"/>
      <c r="E46" s="48"/>
      <c r="F46" s="48"/>
      <c r="G46" s="48"/>
      <c r="H46" s="48"/>
      <c r="I46" s="48"/>
    </row>
    <row r="48" spans="1:9" x14ac:dyDescent="0.25">
      <c r="A48" s="89" t="s">
        <v>92</v>
      </c>
      <c r="B48" s="90"/>
      <c r="C48" s="91"/>
    </row>
    <row r="49" spans="1:4" x14ac:dyDescent="0.25">
      <c r="A49" s="39" t="s">
        <v>63</v>
      </c>
      <c r="B49" s="2">
        <v>85400</v>
      </c>
      <c r="C49" s="1" t="s">
        <v>61</v>
      </c>
      <c r="D49" s="6" t="s">
        <v>83</v>
      </c>
    </row>
  </sheetData>
  <mergeCells count="8">
    <mergeCell ref="A3:F4"/>
    <mergeCell ref="A22:B22"/>
    <mergeCell ref="A23:B23"/>
    <mergeCell ref="A48:C48"/>
    <mergeCell ref="A46:D46"/>
    <mergeCell ref="A37:F37"/>
    <mergeCell ref="A9:C9"/>
    <mergeCell ref="A35:I35"/>
  </mergeCells>
  <pageMargins left="0.7" right="0.7" top="0.75" bottom="0.75" header="0.3" footer="0.3"/>
  <pageSetup scale="6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showGridLines="0" topLeftCell="A29" workbookViewId="0">
      <selection activeCell="E37" sqref="E37"/>
    </sheetView>
  </sheetViews>
  <sheetFormatPr baseColWidth="10" defaultRowHeight="15" x14ac:dyDescent="0.25"/>
  <cols>
    <col min="1" max="9" width="19.42578125" style="6" customWidth="1"/>
    <col min="10" max="16384" width="11.42578125" style="6"/>
  </cols>
  <sheetData>
    <row r="1" spans="1:8" ht="15.75" x14ac:dyDescent="0.25">
      <c r="A1" s="5" t="s">
        <v>93</v>
      </c>
    </row>
    <row r="2" spans="1:8" ht="15.75" thickBot="1" x14ac:dyDescent="0.3"/>
    <row r="3" spans="1:8" x14ac:dyDescent="0.25">
      <c r="A3" s="74" t="s">
        <v>115</v>
      </c>
      <c r="B3" s="83"/>
      <c r="C3" s="83"/>
      <c r="D3" s="83"/>
      <c r="E3" s="83"/>
      <c r="F3" s="83"/>
      <c r="G3" s="83"/>
      <c r="H3" s="84"/>
    </row>
    <row r="4" spans="1:8" ht="15.75" thickBot="1" x14ac:dyDescent="0.3">
      <c r="A4" s="85"/>
      <c r="B4" s="86"/>
      <c r="C4" s="86"/>
      <c r="D4" s="86"/>
      <c r="E4" s="86"/>
      <c r="F4" s="86"/>
      <c r="G4" s="86"/>
      <c r="H4" s="87"/>
    </row>
    <row r="6" spans="1:8" x14ac:dyDescent="0.25">
      <c r="A6" s="4" t="s">
        <v>0</v>
      </c>
    </row>
    <row r="9" spans="1:8" x14ac:dyDescent="0.25">
      <c r="A9" s="20" t="s">
        <v>94</v>
      </c>
      <c r="B9" s="20" t="s">
        <v>95</v>
      </c>
      <c r="C9" s="20" t="s">
        <v>96</v>
      </c>
    </row>
    <row r="10" spans="1:8" x14ac:dyDescent="0.25">
      <c r="A10" s="46">
        <v>2012</v>
      </c>
      <c r="B10" s="15">
        <v>18000</v>
      </c>
      <c r="C10" s="15">
        <v>9000</v>
      </c>
    </row>
    <row r="11" spans="1:8" x14ac:dyDescent="0.25">
      <c r="A11" s="49">
        <v>2013</v>
      </c>
      <c r="B11" s="50">
        <v>17000</v>
      </c>
      <c r="C11" s="50">
        <v>15300</v>
      </c>
    </row>
    <row r="12" spans="1:8" x14ac:dyDescent="0.25">
      <c r="A12" s="46">
        <v>2014</v>
      </c>
      <c r="B12" s="15">
        <v>13000</v>
      </c>
      <c r="C12" s="15">
        <v>17500</v>
      </c>
    </row>
    <row r="13" spans="1:8" x14ac:dyDescent="0.25">
      <c r="A13" s="49">
        <v>2015</v>
      </c>
      <c r="B13" s="50">
        <v>16500</v>
      </c>
      <c r="C13" s="50">
        <v>19000</v>
      </c>
    </row>
    <row r="17" spans="1:8" x14ac:dyDescent="0.25">
      <c r="A17" s="19" t="s">
        <v>94</v>
      </c>
      <c r="B17" s="19" t="s">
        <v>95</v>
      </c>
      <c r="C17" s="19" t="s">
        <v>96</v>
      </c>
      <c r="D17" s="19" t="s">
        <v>101</v>
      </c>
      <c r="E17" s="19" t="s">
        <v>102</v>
      </c>
      <c r="F17" s="19" t="s">
        <v>103</v>
      </c>
    </row>
    <row r="18" spans="1:8" x14ac:dyDescent="0.25">
      <c r="A18" s="8">
        <f>+A10</f>
        <v>2012</v>
      </c>
      <c r="B18" s="7">
        <f>+B10</f>
        <v>18000</v>
      </c>
      <c r="C18" s="7">
        <f>+C10</f>
        <v>9000</v>
      </c>
      <c r="D18" s="7">
        <f>+C33</f>
        <v>9000</v>
      </c>
      <c r="E18" s="7">
        <f>+C32</f>
        <v>9000</v>
      </c>
      <c r="F18" s="7">
        <f>+D18+E18</f>
        <v>18000</v>
      </c>
    </row>
    <row r="19" spans="1:8" x14ac:dyDescent="0.25">
      <c r="A19" s="8">
        <f t="shared" ref="A19:C21" si="0">+A11</f>
        <v>2013</v>
      </c>
      <c r="B19" s="7">
        <f t="shared" si="0"/>
        <v>17000</v>
      </c>
      <c r="C19" s="7">
        <f t="shared" si="0"/>
        <v>15300</v>
      </c>
      <c r="D19" s="7">
        <f>+H33</f>
        <v>1700</v>
      </c>
      <c r="E19" s="7">
        <f>+H32</f>
        <v>15300</v>
      </c>
      <c r="F19" s="7">
        <f>+E19+D19</f>
        <v>17000</v>
      </c>
    </row>
    <row r="20" spans="1:8" x14ac:dyDescent="0.25">
      <c r="A20" s="8">
        <f t="shared" si="0"/>
        <v>2014</v>
      </c>
      <c r="B20" s="7">
        <f t="shared" si="0"/>
        <v>13000</v>
      </c>
      <c r="C20" s="7">
        <f t="shared" si="0"/>
        <v>17500</v>
      </c>
      <c r="D20" s="7">
        <f>+C46</f>
        <v>0</v>
      </c>
      <c r="E20" s="7">
        <f>+C45</f>
        <v>8500</v>
      </c>
      <c r="F20" s="7">
        <f>+E20+D20</f>
        <v>8500</v>
      </c>
    </row>
    <row r="21" spans="1:8" x14ac:dyDescent="0.25">
      <c r="A21" s="8">
        <f t="shared" si="0"/>
        <v>2015</v>
      </c>
      <c r="B21" s="7">
        <f t="shared" si="0"/>
        <v>16500</v>
      </c>
      <c r="C21" s="7">
        <f t="shared" si="0"/>
        <v>19000</v>
      </c>
      <c r="D21" s="7">
        <f>+H46</f>
        <v>0</v>
      </c>
      <c r="E21" s="7">
        <f>+H45</f>
        <v>16500</v>
      </c>
      <c r="F21" s="7">
        <f>+E21+D21</f>
        <v>16500</v>
      </c>
    </row>
    <row r="22" spans="1:8" x14ac:dyDescent="0.25">
      <c r="A22" s="13" t="s">
        <v>33</v>
      </c>
      <c r="B22" s="14">
        <f>+SUM(B18:B21)</f>
        <v>64500</v>
      </c>
      <c r="C22" s="14">
        <f t="shared" ref="C22:F22" si="1">+SUM(C18:C21)</f>
        <v>60800</v>
      </c>
      <c r="D22" s="14">
        <f t="shared" si="1"/>
        <v>10700</v>
      </c>
      <c r="E22" s="14">
        <f t="shared" si="1"/>
        <v>49300</v>
      </c>
      <c r="F22" s="14">
        <f t="shared" si="1"/>
        <v>60000</v>
      </c>
    </row>
    <row r="26" spans="1:8" x14ac:dyDescent="0.25">
      <c r="A26" s="98" t="s">
        <v>97</v>
      </c>
      <c r="B26" s="98"/>
      <c r="C26" s="98"/>
      <c r="F26" s="106" t="s">
        <v>104</v>
      </c>
      <c r="G26" s="107"/>
      <c r="H26" s="108"/>
    </row>
    <row r="27" spans="1:8" x14ac:dyDescent="0.25">
      <c r="A27" s="9"/>
      <c r="B27" s="10"/>
      <c r="C27" s="59"/>
      <c r="F27" s="9"/>
      <c r="G27" s="10"/>
      <c r="H27" s="59"/>
    </row>
    <row r="28" spans="1:8" x14ac:dyDescent="0.25">
      <c r="A28" s="60" t="s">
        <v>95</v>
      </c>
      <c r="B28" s="61">
        <f>+B10</f>
        <v>18000</v>
      </c>
      <c r="C28" s="59"/>
      <c r="F28" s="60" t="s">
        <v>95</v>
      </c>
      <c r="G28" s="61">
        <f>+B11</f>
        <v>17000</v>
      </c>
      <c r="H28" s="59"/>
    </row>
    <row r="29" spans="1:8" x14ac:dyDescent="0.25">
      <c r="A29" s="60" t="s">
        <v>98</v>
      </c>
      <c r="B29" s="61">
        <f>+C10</f>
        <v>9000</v>
      </c>
      <c r="C29" s="59"/>
      <c r="F29" s="60" t="s">
        <v>98</v>
      </c>
      <c r="G29" s="61">
        <f>+C11</f>
        <v>15300</v>
      </c>
      <c r="H29" s="59"/>
    </row>
    <row r="30" spans="1:8" x14ac:dyDescent="0.25">
      <c r="A30" s="62" t="s">
        <v>99</v>
      </c>
      <c r="B30" s="51">
        <f>+B28-B29</f>
        <v>9000</v>
      </c>
      <c r="C30" s="59"/>
      <c r="F30" s="62" t="s">
        <v>99</v>
      </c>
      <c r="G30" s="51">
        <f>+G28-G29</f>
        <v>1700</v>
      </c>
      <c r="H30" s="59"/>
    </row>
    <row r="31" spans="1:8" x14ac:dyDescent="0.25">
      <c r="A31" s="9"/>
      <c r="B31" s="10"/>
      <c r="C31" s="59"/>
      <c r="F31" s="9"/>
      <c r="G31" s="10"/>
      <c r="H31" s="59"/>
    </row>
    <row r="32" spans="1:8" x14ac:dyDescent="0.25">
      <c r="A32" s="105" t="s">
        <v>100</v>
      </c>
      <c r="B32" s="1" t="s">
        <v>96</v>
      </c>
      <c r="C32" s="7">
        <f>+B29</f>
        <v>9000</v>
      </c>
      <c r="F32" s="99" t="s">
        <v>100</v>
      </c>
      <c r="G32" s="1" t="s">
        <v>96</v>
      </c>
      <c r="H32" s="7">
        <f>+G29</f>
        <v>15300</v>
      </c>
    </row>
    <row r="33" spans="1:9" x14ac:dyDescent="0.25">
      <c r="A33" s="105"/>
      <c r="B33" s="1" t="s">
        <v>95</v>
      </c>
      <c r="C33" s="7">
        <f>+B30</f>
        <v>9000</v>
      </c>
      <c r="F33" s="100"/>
      <c r="G33" s="1" t="s">
        <v>95</v>
      </c>
      <c r="H33" s="7">
        <f>+G30</f>
        <v>1700</v>
      </c>
    </row>
    <row r="37" spans="1:9" x14ac:dyDescent="0.25">
      <c r="A37" s="98" t="s">
        <v>108</v>
      </c>
      <c r="B37" s="98"/>
      <c r="C37" s="98"/>
      <c r="D37" s="98"/>
      <c r="F37" s="98" t="s">
        <v>111</v>
      </c>
      <c r="G37" s="98"/>
      <c r="H37" s="98"/>
      <c r="I37" s="98"/>
    </row>
    <row r="38" spans="1:9" x14ac:dyDescent="0.25">
      <c r="A38" s="9"/>
      <c r="B38" s="10"/>
      <c r="C38" s="10"/>
      <c r="D38" s="59"/>
      <c r="F38" s="9"/>
      <c r="G38" s="10"/>
      <c r="H38" s="10"/>
      <c r="I38" s="59"/>
    </row>
    <row r="39" spans="1:9" x14ac:dyDescent="0.25">
      <c r="A39" s="9" t="s">
        <v>105</v>
      </c>
      <c r="B39" s="61">
        <f>+C12-B12</f>
        <v>4500</v>
      </c>
      <c r="C39" s="10"/>
      <c r="D39" s="59"/>
      <c r="F39" s="9" t="s">
        <v>105</v>
      </c>
      <c r="G39" s="61">
        <f>+C13-B13</f>
        <v>2500</v>
      </c>
      <c r="H39" s="10"/>
      <c r="I39" s="59"/>
    </row>
    <row r="40" spans="1:9" x14ac:dyDescent="0.25">
      <c r="A40" s="9"/>
      <c r="B40" s="10"/>
      <c r="C40" s="10"/>
      <c r="D40" s="59"/>
      <c r="F40" s="9"/>
      <c r="G40" s="10"/>
      <c r="H40" s="10"/>
      <c r="I40" s="59"/>
    </row>
    <row r="41" spans="1:9" x14ac:dyDescent="0.25">
      <c r="A41" s="60" t="s">
        <v>98</v>
      </c>
      <c r="B41" s="61">
        <f>+B12</f>
        <v>13000</v>
      </c>
      <c r="C41" s="10"/>
      <c r="D41" s="59"/>
      <c r="F41" s="60" t="s">
        <v>98</v>
      </c>
      <c r="G41" s="61">
        <f>+C13</f>
        <v>19000</v>
      </c>
      <c r="H41" s="10"/>
      <c r="I41" s="59"/>
    </row>
    <row r="42" spans="1:9" x14ac:dyDescent="0.25">
      <c r="A42" s="60" t="s">
        <v>106</v>
      </c>
      <c r="B42" s="61">
        <f>+B39</f>
        <v>4500</v>
      </c>
      <c r="C42" s="10"/>
      <c r="D42" s="59"/>
      <c r="F42" s="60" t="s">
        <v>106</v>
      </c>
      <c r="G42" s="61">
        <f>+G39</f>
        <v>2500</v>
      </c>
      <c r="H42" s="10"/>
      <c r="I42" s="59"/>
    </row>
    <row r="43" spans="1:9" x14ac:dyDescent="0.25">
      <c r="A43" s="62" t="s">
        <v>99</v>
      </c>
      <c r="B43" s="51">
        <f>+B41-B42</f>
        <v>8500</v>
      </c>
      <c r="C43" s="10"/>
      <c r="D43" s="59"/>
      <c r="F43" s="62" t="s">
        <v>99</v>
      </c>
      <c r="G43" s="51">
        <f>+G41-G42</f>
        <v>16500</v>
      </c>
      <c r="H43" s="10"/>
      <c r="I43" s="59"/>
    </row>
    <row r="44" spans="1:9" x14ac:dyDescent="0.25">
      <c r="A44" s="9"/>
      <c r="B44" s="10"/>
      <c r="C44" s="10"/>
      <c r="D44" s="59"/>
      <c r="F44" s="9"/>
      <c r="G44" s="10"/>
      <c r="H44" s="10"/>
      <c r="I44" s="59"/>
    </row>
    <row r="45" spans="1:9" x14ac:dyDescent="0.25">
      <c r="A45" s="99" t="s">
        <v>100</v>
      </c>
      <c r="B45" s="1" t="s">
        <v>96</v>
      </c>
      <c r="C45" s="7">
        <f>+B43</f>
        <v>8500</v>
      </c>
      <c r="D45" s="59"/>
      <c r="F45" s="99" t="s">
        <v>100</v>
      </c>
      <c r="G45" s="1" t="s">
        <v>96</v>
      </c>
      <c r="H45" s="7">
        <f>+G43</f>
        <v>16500</v>
      </c>
      <c r="I45" s="59"/>
    </row>
    <row r="46" spans="1:9" x14ac:dyDescent="0.25">
      <c r="A46" s="100"/>
      <c r="B46" s="1" t="s">
        <v>95</v>
      </c>
      <c r="C46" s="7">
        <v>0</v>
      </c>
      <c r="D46" s="59"/>
      <c r="F46" s="100"/>
      <c r="G46" s="1" t="s">
        <v>95</v>
      </c>
      <c r="H46" s="7">
        <v>0</v>
      </c>
      <c r="I46" s="59"/>
    </row>
    <row r="47" spans="1:9" x14ac:dyDescent="0.25">
      <c r="A47" s="9"/>
      <c r="B47" s="10"/>
      <c r="C47" s="10"/>
      <c r="D47" s="59"/>
      <c r="F47" s="9"/>
      <c r="G47" s="10"/>
      <c r="H47" s="10"/>
      <c r="I47" s="59"/>
    </row>
    <row r="48" spans="1:9" x14ac:dyDescent="0.25">
      <c r="A48" s="9"/>
      <c r="B48" s="13">
        <v>2012</v>
      </c>
      <c r="C48" s="13">
        <v>2013</v>
      </c>
      <c r="D48" s="13" t="s">
        <v>2</v>
      </c>
      <c r="F48" s="9"/>
      <c r="G48" s="13">
        <v>2012</v>
      </c>
      <c r="H48" s="13">
        <v>2013</v>
      </c>
      <c r="I48" s="13" t="s">
        <v>2</v>
      </c>
    </row>
    <row r="49" spans="1:9" x14ac:dyDescent="0.25">
      <c r="A49" s="56" t="s">
        <v>122</v>
      </c>
      <c r="B49" s="101">
        <f>+C33</f>
        <v>9000</v>
      </c>
      <c r="C49" s="103">
        <f>+H33</f>
        <v>1700</v>
      </c>
      <c r="D49" s="109"/>
      <c r="F49" s="56" t="s">
        <v>122</v>
      </c>
      <c r="G49" s="101">
        <f>+B52</f>
        <v>4500</v>
      </c>
      <c r="H49" s="101">
        <f>+C52</f>
        <v>1700</v>
      </c>
      <c r="I49" s="109"/>
    </row>
    <row r="50" spans="1:9" x14ac:dyDescent="0.25">
      <c r="A50" s="57" t="s">
        <v>107</v>
      </c>
      <c r="B50" s="102"/>
      <c r="C50" s="104"/>
      <c r="D50" s="110"/>
      <c r="F50" s="57" t="s">
        <v>107</v>
      </c>
      <c r="G50" s="102"/>
      <c r="H50" s="102"/>
      <c r="I50" s="110"/>
    </row>
    <row r="51" spans="1:9" x14ac:dyDescent="0.25">
      <c r="A51" s="57" t="s">
        <v>109</v>
      </c>
      <c r="B51" s="55">
        <f>-B39</f>
        <v>-4500</v>
      </c>
      <c r="C51" s="8"/>
      <c r="D51" s="55"/>
      <c r="F51" s="57" t="s">
        <v>109</v>
      </c>
      <c r="G51" s="55">
        <f>-G39</f>
        <v>-2500</v>
      </c>
      <c r="H51" s="8"/>
      <c r="I51" s="55"/>
    </row>
    <row r="52" spans="1:9" x14ac:dyDescent="0.25">
      <c r="A52" s="53" t="s">
        <v>110</v>
      </c>
      <c r="B52" s="58">
        <f>+B49+B51</f>
        <v>4500</v>
      </c>
      <c r="C52" s="58">
        <f>+C49</f>
        <v>1700</v>
      </c>
      <c r="D52" s="58">
        <f>+B52+C52</f>
        <v>6200</v>
      </c>
      <c r="F52" s="53" t="s">
        <v>110</v>
      </c>
      <c r="G52" s="58">
        <f>+G49+G51</f>
        <v>2000</v>
      </c>
      <c r="H52" s="58">
        <f>+H49</f>
        <v>1700</v>
      </c>
      <c r="I52" s="58">
        <f>+G52+H52</f>
        <v>3700</v>
      </c>
    </row>
  </sheetData>
  <mergeCells count="15">
    <mergeCell ref="A26:C26"/>
    <mergeCell ref="A3:H4"/>
    <mergeCell ref="A45:A46"/>
    <mergeCell ref="B49:B50"/>
    <mergeCell ref="C49:C50"/>
    <mergeCell ref="A37:D37"/>
    <mergeCell ref="A32:A33"/>
    <mergeCell ref="F32:F33"/>
    <mergeCell ref="F26:H26"/>
    <mergeCell ref="D49:D50"/>
    <mergeCell ref="G49:G50"/>
    <mergeCell ref="H49:H50"/>
    <mergeCell ref="F37:I37"/>
    <mergeCell ref="F45:F46"/>
    <mergeCell ref="I49:I50"/>
  </mergeCells>
  <pageMargins left="0.7" right="0.7" top="0.75" bottom="0.75" header="0.3" footer="0.3"/>
  <pageSetup scale="5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1</vt:lpstr>
      <vt:lpstr>2</vt:lpstr>
      <vt:lpstr>3</vt:lpstr>
      <vt:lpstr>4</vt:lpstr>
      <vt:lpstr>'1'!Área_de_impresión</vt:lpstr>
      <vt:lpstr>'2'!Área_de_impresión</vt:lpstr>
      <vt:lpstr>'3'!Área_de_impresión</vt:lpstr>
      <vt:lpstr>'4'!Área_de_impresión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2017-05-23T23:32:17Z</cp:lastPrinted>
  <dcterms:created xsi:type="dcterms:W3CDTF">2017-03-13T20:12:53Z</dcterms:created>
  <dcterms:modified xsi:type="dcterms:W3CDTF">2017-06-27T20:32:36Z</dcterms:modified>
</cp:coreProperties>
</file>