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1" sheetId="5" r:id="rId1"/>
    <sheet name="2" sheetId="1" r:id="rId2"/>
    <sheet name="3" sheetId="2" r:id="rId3"/>
    <sheet name="4" sheetId="3" r:id="rId4"/>
  </sheets>
  <definedNames>
    <definedName name="_xlnm.Print_Area" localSheetId="0">'1'!$A$1:$E$7</definedName>
    <definedName name="_xlnm.Print_Area" localSheetId="1">'2'!$A$1:$E$38</definedName>
    <definedName name="_xlnm.Print_Area" localSheetId="2">'3'!$A$1:$F$57</definedName>
    <definedName name="_xlnm.Print_Area" localSheetId="3">'4'!$A$1:$H$83</definedName>
  </definedNames>
  <calcPr calcId="144525"/>
</workbook>
</file>

<file path=xl/calcChain.xml><?xml version="1.0" encoding="utf-8"?>
<calcChain xmlns="http://schemas.openxmlformats.org/spreadsheetml/2006/main">
  <c r="K31" i="2" l="1"/>
  <c r="K32" i="2"/>
  <c r="K30" i="2"/>
  <c r="J31" i="2"/>
  <c r="J32" i="2"/>
  <c r="J30" i="2"/>
  <c r="F34" i="2"/>
  <c r="B47" i="1"/>
  <c r="B27" i="1"/>
  <c r="B50" i="1"/>
  <c r="B23" i="1"/>
  <c r="E45" i="3" l="1"/>
  <c r="B34" i="3"/>
  <c r="B129" i="3" l="1"/>
  <c r="B82" i="3"/>
  <c r="B111" i="3" s="1"/>
  <c r="E75" i="3"/>
  <c r="B114" i="3" s="1"/>
  <c r="B110" i="3"/>
  <c r="B61" i="3"/>
  <c r="B108" i="3" s="1"/>
  <c r="B100" i="3"/>
  <c r="C33" i="3"/>
  <c r="B91" i="3" s="1"/>
  <c r="C31" i="3"/>
  <c r="C32" i="3"/>
  <c r="C54" i="3" s="1"/>
  <c r="B103" i="3" s="1"/>
  <c r="C30" i="3"/>
  <c r="C34" i="3"/>
  <c r="B92" i="3" s="1"/>
  <c r="D45" i="3"/>
  <c r="D43" i="3"/>
  <c r="D44" i="3"/>
  <c r="D42" i="3"/>
  <c r="C43" i="3"/>
  <c r="C44" i="3"/>
  <c r="C42" i="3"/>
  <c r="C12" i="3"/>
  <c r="B127" i="3" s="1"/>
  <c r="F42" i="3" l="1"/>
  <c r="B94" i="3" s="1"/>
  <c r="F43" i="3"/>
  <c r="B95" i="3" s="1"/>
  <c r="F44" i="3"/>
  <c r="B96" i="3" s="1"/>
  <c r="B88" i="3"/>
  <c r="C52" i="3"/>
  <c r="B101" i="3" s="1"/>
  <c r="B89" i="3"/>
  <c r="C53" i="3"/>
  <c r="B102" i="3" s="1"/>
  <c r="F45" i="3"/>
  <c r="B97" i="3" s="1"/>
  <c r="B139" i="3"/>
  <c r="B142" i="3"/>
  <c r="B112" i="3"/>
  <c r="B67" i="3"/>
  <c r="B90" i="3"/>
  <c r="B93" i="3" s="1"/>
  <c r="C52" i="2"/>
  <c r="B47" i="2"/>
  <c r="B48" i="2"/>
  <c r="B46" i="2"/>
  <c r="A47" i="2"/>
  <c r="A54" i="2" s="1"/>
  <c r="A48" i="2"/>
  <c r="A55" i="2" s="1"/>
  <c r="A46" i="2"/>
  <c r="A53" i="2" s="1"/>
  <c r="F32" i="2"/>
  <c r="B31" i="2"/>
  <c r="C30" i="2"/>
  <c r="C29" i="2"/>
  <c r="C28" i="2"/>
  <c r="B17" i="2"/>
  <c r="B39" i="2" s="1"/>
  <c r="B140" i="3" l="1"/>
  <c r="B138" i="3"/>
  <c r="B49" i="2"/>
  <c r="C48" i="2" s="1"/>
  <c r="B104" i="3"/>
  <c r="B105" i="3" s="1"/>
  <c r="B141" i="3"/>
  <c r="B113" i="3"/>
  <c r="B115" i="3" s="1"/>
  <c r="B116" i="3" s="1"/>
  <c r="B143" i="3"/>
  <c r="C144" i="3" s="1"/>
  <c r="C32" i="2"/>
  <c r="C34" i="2" s="1"/>
  <c r="B18" i="1"/>
  <c r="C18" i="1" s="1"/>
  <c r="B17" i="1"/>
  <c r="C17" i="1" s="1"/>
  <c r="B45" i="1" s="1"/>
  <c r="B40" i="2"/>
  <c r="B55" i="2" l="1"/>
  <c r="B41" i="2"/>
  <c r="D49" i="2"/>
  <c r="C46" i="2"/>
  <c r="C47" i="2"/>
  <c r="B118" i="3"/>
  <c r="B122" i="3" s="1"/>
  <c r="B124" i="3" s="1"/>
  <c r="B126" i="3" s="1"/>
  <c r="B128" i="3" s="1"/>
  <c r="B130" i="3" s="1"/>
  <c r="B132" i="3" s="1"/>
  <c r="B44" i="1"/>
  <c r="B46" i="1" s="1"/>
  <c r="B48" i="1" s="1"/>
  <c r="B49" i="1" s="1"/>
  <c r="B51" i="1" s="1"/>
  <c r="B53" i="1" s="1"/>
  <c r="B55" i="1" s="1"/>
  <c r="B33" i="2"/>
  <c r="B32" i="2" s="1"/>
  <c r="B34" i="2" l="1"/>
  <c r="B35" i="2" s="1"/>
  <c r="D56" i="2" s="1"/>
  <c r="D55" i="2" s="1"/>
  <c r="C49" i="2"/>
  <c r="B53" i="2"/>
  <c r="D46" i="2"/>
  <c r="C56" i="2"/>
  <c r="C55" i="2" s="1"/>
  <c r="E49" i="2"/>
  <c r="E48" i="2" s="1"/>
  <c r="D48" i="2"/>
  <c r="B54" i="2"/>
  <c r="D47" i="2"/>
  <c r="E56" i="2" l="1"/>
  <c r="F56" i="2" s="1"/>
  <c r="E55" i="2"/>
  <c r="C54" i="2"/>
  <c r="D54" i="2"/>
  <c r="E47" i="2"/>
  <c r="F55" i="2"/>
  <c r="E46" i="2"/>
  <c r="C53" i="2"/>
  <c r="B56" i="2"/>
  <c r="D53" i="2"/>
  <c r="E53" i="2" l="1"/>
  <c r="F53" i="2" s="1"/>
  <c r="E54" i="2"/>
  <c r="F54" i="2" s="1"/>
</calcChain>
</file>

<file path=xl/sharedStrings.xml><?xml version="1.0" encoding="utf-8"?>
<sst xmlns="http://schemas.openxmlformats.org/spreadsheetml/2006/main" count="242" uniqueCount="172">
  <si>
    <t xml:space="preserve">IMPUESTO DETERMINADO </t>
  </si>
  <si>
    <t>En adelante</t>
  </si>
  <si>
    <t>más de</t>
  </si>
  <si>
    <t>hasta</t>
  </si>
  <si>
    <t>$</t>
  </si>
  <si>
    <t>%</t>
  </si>
  <si>
    <t>s/exedente de</t>
  </si>
  <si>
    <t>DATOS DEL EJERCICIO:</t>
  </si>
  <si>
    <t>1ER CATEGORÍA (renta de suelo-alquileres)</t>
  </si>
  <si>
    <t>Escala Impositiva Art. 90 LIG hasta el Ejercicio Fiscal 2016</t>
  </si>
  <si>
    <t>RESOLUCIÓN EJERCICIO Nº 2. PRÁCTICO – “ARRENDAMIENTO EN ESPECIES”</t>
  </si>
  <si>
    <t>RENTAS GRAVADAS</t>
  </si>
  <si>
    <t>Alquileres cobrados (granos liquidados)</t>
  </si>
  <si>
    <t>Alquileres devengados (stock de granos)</t>
  </si>
  <si>
    <t xml:space="preserve">GANANCIA BRUTA DE 1ER CATEGORÍA </t>
  </si>
  <si>
    <t>Impuesto Inmobiliario Rural</t>
  </si>
  <si>
    <t>RESULTADO NETO DE 1ER CATEGORÍA</t>
  </si>
  <si>
    <t xml:space="preserve">TOTAL DE RENTAS GRAVADAS </t>
  </si>
  <si>
    <t xml:space="preserve">GANANCIA NETA IMPONIBLE </t>
  </si>
  <si>
    <t>IMPUESTO A INGRESAR</t>
  </si>
  <si>
    <t>Anticipo de IIGG</t>
  </si>
  <si>
    <t>OLEAGINOSA</t>
  </si>
  <si>
    <t>FECHA DE COTIZACIÓN</t>
  </si>
  <si>
    <t>COTIZACIÓN EN $ DE ARGENTINA</t>
  </si>
  <si>
    <t>SOJA</t>
  </si>
  <si>
    <t>GIRASOL</t>
  </si>
  <si>
    <t xml:space="preserve">SOJA </t>
  </si>
  <si>
    <t xml:space="preserve">GIRASOL </t>
  </si>
  <si>
    <t xml:space="preserve">CANT. LIQUIDADA </t>
  </si>
  <si>
    <t xml:space="preserve">STOCK </t>
  </si>
  <si>
    <t>RESOLUCIÓN EJERCICIO Nº 3. PRÁCTICO – “HONORARIOS A DIRECTORES”</t>
  </si>
  <si>
    <t>Utilidad contable antes de IIGG</t>
  </si>
  <si>
    <t xml:space="preserve">Impuesto a las Ganancias Provisionado </t>
  </si>
  <si>
    <t xml:space="preserve">Lic Marini </t>
  </si>
  <si>
    <t xml:space="preserve">Cra. Gómez </t>
  </si>
  <si>
    <t>Lic. Méndez</t>
  </si>
  <si>
    <t xml:space="preserve">Total de honorarios </t>
  </si>
  <si>
    <t xml:space="preserve">Otros datos: </t>
  </si>
  <si>
    <t>Gastos no deducibles</t>
  </si>
  <si>
    <t>Otros ajustes</t>
  </si>
  <si>
    <t xml:space="preserve">Resultado contable del ejercicio </t>
  </si>
  <si>
    <t xml:space="preserve">Gastos no deducibles </t>
  </si>
  <si>
    <t xml:space="preserve">Provisión Impuesto a las Ganancias </t>
  </si>
  <si>
    <t xml:space="preserve">Honorarios de directores deducidos </t>
  </si>
  <si>
    <t xml:space="preserve">Otros ajustes </t>
  </si>
  <si>
    <t xml:space="preserve">Subtotales </t>
  </si>
  <si>
    <t xml:space="preserve">Ganancia neta del ejercicio </t>
  </si>
  <si>
    <t xml:space="preserve">Importe total asignado </t>
  </si>
  <si>
    <t xml:space="preserve">Importe deducible </t>
  </si>
  <si>
    <t xml:space="preserve">Importe no deducible </t>
  </si>
  <si>
    <t xml:space="preserve">Tope individual </t>
  </si>
  <si>
    <t>Cant. De directores</t>
  </si>
  <si>
    <t>Tope 1</t>
  </si>
  <si>
    <t xml:space="preserve">Tope global </t>
  </si>
  <si>
    <t xml:space="preserve">Impuesto a las ganancias determinado ej 2015 </t>
  </si>
  <si>
    <t>Tope 2</t>
  </si>
  <si>
    <t xml:space="preserve">DIRECTORES </t>
  </si>
  <si>
    <t xml:space="preserve">HONORARIO ASIGNADO </t>
  </si>
  <si>
    <t>HONORARIO DEDUCIBLE PARA S.R.L.</t>
  </si>
  <si>
    <t>EXCEDENTE NO DEDUC. PARA S.R.L.</t>
  </si>
  <si>
    <t xml:space="preserve">HONORARIO NO COMP. PARA EL DIRECTOR </t>
  </si>
  <si>
    <t xml:space="preserve">HONORARIO COMP. PARA EL DIRECTOR </t>
  </si>
  <si>
    <t>TOTAL HONOR. COMP. PARA DIRECTOR - RENTA 4º CAT.</t>
  </si>
  <si>
    <t xml:space="preserve">Total </t>
  </si>
  <si>
    <t>Total</t>
  </si>
  <si>
    <t>RESOLUCIÓN EJERCICIO Nº 4. PRÁCTICO INTEGRADOR</t>
  </si>
  <si>
    <t xml:space="preserve">RENTAS </t>
  </si>
  <si>
    <t>2DA CATEGORÍA (renta del capital)</t>
  </si>
  <si>
    <t xml:space="preserve">Total renta bruta 1er categoría </t>
  </si>
  <si>
    <t>Total deducciones renta 1er categoría</t>
  </si>
  <si>
    <t xml:space="preserve">RENTA NETA 1ER CATEGORÍA </t>
  </si>
  <si>
    <t xml:space="preserve">Valor locativo presunto local comercial </t>
  </si>
  <si>
    <t xml:space="preserve">Amortización local comercial </t>
  </si>
  <si>
    <t xml:space="preserve">Gastos local comercial </t>
  </si>
  <si>
    <t>Impuestos inmobiliarios local comercial</t>
  </si>
  <si>
    <t xml:space="preserve">Total renta bruta 2da categoría </t>
  </si>
  <si>
    <t>Total deducciones renta 2da categoría</t>
  </si>
  <si>
    <t xml:space="preserve">RENTA NETA 2DA CATEGORÍA </t>
  </si>
  <si>
    <t>Regalías</t>
  </si>
  <si>
    <t>Deducció Regalías</t>
  </si>
  <si>
    <t xml:space="preserve">Obligciones de no hacer </t>
  </si>
  <si>
    <t>Locación de cosas muebles (moto-guadañas)</t>
  </si>
  <si>
    <t>Amortización cosas muebles (moto-guadañas)</t>
  </si>
  <si>
    <t xml:space="preserve">Transferencia de patente </t>
  </si>
  <si>
    <t>DEDUCCIONES PERSONALES</t>
  </si>
  <si>
    <t xml:space="preserve">Ganancia no imponible </t>
  </si>
  <si>
    <t>TOTAL DEDUCCIONES PERSONALES</t>
  </si>
  <si>
    <t xml:space="preserve">DEDUCCIONES GENERALES </t>
  </si>
  <si>
    <t xml:space="preserve">GANANCIA DEL PERIODO </t>
  </si>
  <si>
    <t xml:space="preserve">QUEBRANTO DE AÑOS ANTERIORES </t>
  </si>
  <si>
    <t xml:space="preserve">RESULTADO NETO DESPUÉS DE QUEBRANTOS </t>
  </si>
  <si>
    <t xml:space="preserve">DEDUCCIONES PERSONALES </t>
  </si>
  <si>
    <t xml:space="preserve">GANANCIA NETA SUJETA A IMPUESTO </t>
  </si>
  <si>
    <t xml:space="preserve">ALICUOTA </t>
  </si>
  <si>
    <t xml:space="preserve">CREDITOS DEL IMPUESTO </t>
  </si>
  <si>
    <t xml:space="preserve">IMPUESTO NETO A INGRESAR </t>
  </si>
  <si>
    <t xml:space="preserve">AMORTIZACIONES </t>
  </si>
  <si>
    <t>NOTA 1</t>
  </si>
  <si>
    <t xml:space="preserve">Local Comercial </t>
  </si>
  <si>
    <t>VO</t>
  </si>
  <si>
    <t>Terreno</t>
  </si>
  <si>
    <t xml:space="preserve">Construcción </t>
  </si>
  <si>
    <t>VU</t>
  </si>
  <si>
    <t>Amortización</t>
  </si>
  <si>
    <t>NOTA 2</t>
  </si>
  <si>
    <t>INGRESOS</t>
  </si>
  <si>
    <t xml:space="preserve">MENSUAL </t>
  </si>
  <si>
    <t xml:space="preserve">ANUAL </t>
  </si>
  <si>
    <t>NOTA 3</t>
  </si>
  <si>
    <t>GASTOS</t>
  </si>
  <si>
    <t>NOTA 4</t>
  </si>
  <si>
    <t xml:space="preserve">REGALIAS </t>
  </si>
  <si>
    <t xml:space="preserve">Regalía </t>
  </si>
  <si>
    <t>NOTA 5</t>
  </si>
  <si>
    <t xml:space="preserve">DEDUCCIÓN DE REGALIAS </t>
  </si>
  <si>
    <t xml:space="preserve">Deducción de regalias </t>
  </si>
  <si>
    <t xml:space="preserve">Capital invertido </t>
  </si>
  <si>
    <t>NOTA 6</t>
  </si>
  <si>
    <t xml:space="preserve">AMORTIZACION BIEN MUEBLE </t>
  </si>
  <si>
    <t>Moto-guadañas</t>
  </si>
  <si>
    <t>Cantidad</t>
  </si>
  <si>
    <t>NOTA 7</t>
  </si>
  <si>
    <t xml:space="preserve">TRANSFERENCIAS DE PATENTES </t>
  </si>
  <si>
    <t xml:space="preserve">Precio de venta </t>
  </si>
  <si>
    <t xml:space="preserve">Costo computable </t>
  </si>
  <si>
    <t xml:space="preserve">Resultado neto </t>
  </si>
  <si>
    <t xml:space="preserve">TOTAL GANANCIAS NETAS </t>
  </si>
  <si>
    <t xml:space="preserve">GANANCIAS NETAS </t>
  </si>
  <si>
    <t>VARIACIONES PATRIMONIALES (+)</t>
  </si>
  <si>
    <t xml:space="preserve">Resultado transferencia de patentes </t>
  </si>
  <si>
    <t xml:space="preserve">Asamblea de accionistas </t>
  </si>
  <si>
    <t>Art. 41 LIG</t>
  </si>
  <si>
    <t>Art. 147 DR</t>
  </si>
  <si>
    <t>VU (trimestres)</t>
  </si>
  <si>
    <t>Art. 83 LIG</t>
  </si>
  <si>
    <t>Art. 85 LIG</t>
  </si>
  <si>
    <t>Art. 45 LIG</t>
  </si>
  <si>
    <t>Art. 86 LIG</t>
  </si>
  <si>
    <t>Servicio por total kilometros 2015</t>
  </si>
  <si>
    <t>Art 45 y 84 LIG</t>
  </si>
  <si>
    <t>DETERMINACION DEL IIGG DEL EJERCICIO DE TECNO S.R.L. PERÍODO 2015</t>
  </si>
  <si>
    <r>
      <rPr>
        <b/>
        <u/>
        <sz val="11"/>
        <color indexed="8"/>
        <rFont val="Calibri"/>
        <family val="2"/>
      </rPr>
      <t>NORMATIVA APLICABLE</t>
    </r>
    <r>
      <rPr>
        <b/>
        <sz val="11"/>
        <color indexed="8"/>
        <rFont val="Calibri"/>
        <family val="2"/>
      </rPr>
      <t>:</t>
    </r>
    <r>
      <rPr>
        <sz val="11"/>
        <color theme="1"/>
        <rFont val="Calibri"/>
        <family val="2"/>
        <scheme val="minor"/>
      </rPr>
      <t xml:space="preserve">  Arts. 23, 41, 43, 90 LIG. ; Art. 62 DR.</t>
    </r>
  </si>
  <si>
    <t>Ganancia No Imponible</t>
  </si>
  <si>
    <t xml:space="preserve">Total Deducciones Personales </t>
  </si>
  <si>
    <t xml:space="preserve">DEDUCCIONES 1ERA CATEGORÍA </t>
  </si>
  <si>
    <t xml:space="preserve">Impuesto inmobiliario pagado </t>
  </si>
  <si>
    <r>
      <rPr>
        <b/>
        <u/>
        <sz val="11"/>
        <color indexed="8"/>
        <rFont val="Calibri"/>
        <family val="2"/>
      </rPr>
      <t>NORMATIVA APLICABLE</t>
    </r>
    <r>
      <rPr>
        <b/>
        <sz val="11"/>
        <color indexed="8"/>
        <rFont val="Calibri"/>
        <family val="2"/>
      </rPr>
      <t>:</t>
    </r>
    <r>
      <rPr>
        <sz val="11"/>
        <color theme="1"/>
        <rFont val="Calibri"/>
        <family val="2"/>
        <scheme val="minor"/>
      </rPr>
      <t xml:space="preserve">  Arts. 87  LIG. 142 DR</t>
    </r>
  </si>
  <si>
    <t>Subtotal 2</t>
  </si>
  <si>
    <t>Honorarios reales</t>
  </si>
  <si>
    <t>Tope fijo</t>
  </si>
  <si>
    <t>Elección</t>
  </si>
  <si>
    <t>Alquiler vivienda 1</t>
  </si>
  <si>
    <t>Alquiler vivienda 2</t>
  </si>
  <si>
    <t>Mejora vivienda 1</t>
  </si>
  <si>
    <t>Reparación vivienda 2</t>
  </si>
  <si>
    <t>Amortización vivienda 1</t>
  </si>
  <si>
    <t>Amortización vivienda 2</t>
  </si>
  <si>
    <t>Amortización mejora vivienda 1</t>
  </si>
  <si>
    <t>Impuestos inmobiliarios vivienda 1</t>
  </si>
  <si>
    <t>Impuestos inmobiliarios vivienda 2</t>
  </si>
  <si>
    <t>Gastos vivienda 1</t>
  </si>
  <si>
    <t>Gastos vivienda 2</t>
  </si>
  <si>
    <t>Vivienda 1</t>
  </si>
  <si>
    <t>Vivienda 2</t>
  </si>
  <si>
    <t>Reparacion vivienda 2</t>
  </si>
  <si>
    <t>vivienda 1</t>
  </si>
  <si>
    <t>ART 23 LIG</t>
  </si>
  <si>
    <t>DATO</t>
  </si>
  <si>
    <t>RESOLUCIÓN EJERCICIO 01: VERDADERO O FALSO</t>
  </si>
  <si>
    <r>
      <rPr>
        <b/>
        <u/>
        <sz val="11"/>
        <color indexed="8"/>
        <rFont val="Calibri"/>
        <family val="2"/>
      </rPr>
      <t>NORMATIVA APLICABLE</t>
    </r>
    <r>
      <rPr>
        <b/>
        <sz val="11"/>
        <color indexed="8"/>
        <rFont val="Calibri"/>
        <family val="2"/>
      </rPr>
      <t>:</t>
    </r>
    <r>
      <rPr>
        <sz val="11"/>
        <color theme="1"/>
        <rFont val="Calibri"/>
        <family val="2"/>
        <scheme val="minor"/>
      </rPr>
      <t xml:space="preserve">  Arts. 18, 23, 41, 48, 79, 85  LIG. ; </t>
    </r>
  </si>
  <si>
    <r>
      <rPr>
        <b/>
        <u/>
        <sz val="11"/>
        <color indexed="8"/>
        <rFont val="Calibri"/>
        <family val="2"/>
      </rPr>
      <t>NORMATIVA APLICABLE</t>
    </r>
    <r>
      <rPr>
        <b/>
        <sz val="11"/>
        <color indexed="8"/>
        <rFont val="Calibri"/>
        <family val="2"/>
      </rPr>
      <t>:</t>
    </r>
    <r>
      <rPr>
        <sz val="11"/>
        <color theme="1"/>
        <rFont val="Calibri"/>
        <family val="2"/>
        <scheme val="minor"/>
      </rPr>
      <t xml:space="preserve">  Arts. 23, 41, 45, 81, 83, 84, 85, 86, 90   LIG.    60, 147 DR.</t>
    </r>
  </si>
  <si>
    <t>Ganancia no imponible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</si>
</sst>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13"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1"/>
      <color indexed="8"/>
      <name val="Calibri"/>
      <family val="2"/>
    </font>
    <font>
      <b/>
      <u/>
      <sz val="11"/>
      <color indexed="8"/>
      <name val="Calibri"/>
      <family val="2"/>
    </font>
    <font>
      <b/>
      <sz val="12"/>
      <color theme="1"/>
      <name val="Calibri"/>
      <family val="2"/>
      <scheme val="minor"/>
    </font>
    <font>
      <u/>
      <sz val="11"/>
      <color theme="1"/>
      <name val="Calibri"/>
      <family val="2"/>
      <scheme val="minor"/>
    </font>
    <font>
      <b/>
      <sz val="10"/>
      <color rgb="FFFFFFFF"/>
      <name val="Calibri"/>
      <family val="2"/>
      <scheme val="minor"/>
    </font>
    <font>
      <b/>
      <sz val="11"/>
      <color theme="0"/>
      <name val="Calibri"/>
      <family val="2"/>
      <scheme val="minor"/>
    </font>
    <font>
      <sz val="12"/>
      <color theme="1"/>
      <name val="Calibri"/>
      <family val="2"/>
      <scheme val="minor"/>
    </font>
    <font>
      <i/>
      <sz val="11"/>
      <color theme="1"/>
      <name val="Calibri"/>
      <family val="2"/>
      <scheme val="minor"/>
    </font>
    <font>
      <b/>
      <u/>
      <sz val="11"/>
      <color theme="1"/>
      <name val="Calibri"/>
      <family val="2"/>
      <scheme val="minor"/>
    </font>
  </fonts>
  <fills count="1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rgb="FF4BACC6"/>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78C0D4"/>
      </left>
      <right/>
      <top style="medium">
        <color rgb="FF78C0D4"/>
      </top>
      <bottom style="medium">
        <color rgb="FF78C0D4"/>
      </bottom>
      <diagonal/>
    </border>
    <border>
      <left/>
      <right/>
      <top style="medium">
        <color rgb="FF78C0D4"/>
      </top>
      <bottom style="medium">
        <color rgb="FF78C0D4"/>
      </bottom>
      <diagonal/>
    </border>
    <border>
      <left/>
      <right style="medium">
        <color rgb="FF78C0D4"/>
      </right>
      <top style="medium">
        <color rgb="FF78C0D4"/>
      </top>
      <bottom style="medium">
        <color rgb="FF78C0D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0" fillId="0" borderId="1" xfId="0" applyBorder="1"/>
    <xf numFmtId="44" fontId="0" fillId="0" borderId="1" xfId="1" applyFont="1" applyBorder="1"/>
    <xf numFmtId="0" fontId="0" fillId="0" borderId="0" xfId="0"/>
    <xf numFmtId="4" fontId="2" fillId="0" borderId="0" xfId="0" applyNumberFormat="1" applyFont="1"/>
    <xf numFmtId="4" fontId="6" fillId="0" borderId="0" xfId="0" applyNumberFormat="1" applyFont="1"/>
    <xf numFmtId="0" fontId="0" fillId="0" borderId="0" xfId="0"/>
    <xf numFmtId="0" fontId="0" fillId="0" borderId="2" xfId="0" applyFont="1" applyBorder="1" applyAlignment="1">
      <alignment horizontal="left"/>
    </xf>
    <xf numFmtId="44" fontId="1" fillId="0" borderId="2" xfId="1" applyFont="1" applyBorder="1"/>
    <xf numFmtId="0" fontId="3" fillId="3" borderId="1" xfId="0" applyFont="1" applyFill="1" applyBorder="1"/>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44" fontId="3" fillId="3" borderId="1" xfId="1" applyFont="1" applyFill="1" applyBorder="1"/>
    <xf numFmtId="9" fontId="0" fillId="0" borderId="1" xfId="2" applyFont="1" applyBorder="1" applyAlignment="1">
      <alignment horizontal="center"/>
    </xf>
    <xf numFmtId="44" fontId="0" fillId="0" borderId="1" xfId="0" applyNumberFormat="1" applyBorder="1"/>
    <xf numFmtId="0" fontId="0" fillId="0" borderId="1" xfId="0" applyBorder="1" applyAlignment="1">
      <alignment horizontal="center"/>
    </xf>
    <xf numFmtId="44" fontId="2" fillId="0" borderId="1" xfId="0" applyNumberFormat="1" applyFont="1" applyBorder="1"/>
    <xf numFmtId="0" fontId="0" fillId="0" borderId="0" xfId="0" applyAlignment="1">
      <alignment horizontal="justify"/>
    </xf>
    <xf numFmtId="0" fontId="0" fillId="0" borderId="0" xfId="0" applyAlignment="1">
      <alignment horizontal="center" vertical="center"/>
    </xf>
    <xf numFmtId="9" fontId="0" fillId="0" borderId="1" xfId="0" applyNumberFormat="1" applyBorder="1" applyAlignment="1">
      <alignment horizontal="center"/>
    </xf>
    <xf numFmtId="0" fontId="0" fillId="0" borderId="12" xfId="0" applyBorder="1" applyAlignment="1">
      <alignment horizontal="center"/>
    </xf>
    <xf numFmtId="0" fontId="9" fillId="6" borderId="2" xfId="0" applyFont="1" applyFill="1" applyBorder="1" applyAlignment="1">
      <alignment horizontal="center" vertical="center"/>
    </xf>
    <xf numFmtId="0" fontId="9" fillId="6" borderId="2" xfId="0" applyFont="1" applyFill="1" applyBorder="1" applyAlignment="1">
      <alignment horizontal="justify"/>
    </xf>
    <xf numFmtId="0" fontId="2" fillId="5" borderId="1" xfId="0" applyFont="1" applyFill="1" applyBorder="1" applyAlignment="1">
      <alignment horizontal="right"/>
    </xf>
    <xf numFmtId="44" fontId="2" fillId="5" borderId="1" xfId="0" applyNumberFormat="1" applyFont="1" applyFill="1" applyBorder="1"/>
    <xf numFmtId="9" fontId="2" fillId="5" borderId="1" xfId="0" applyNumberFormat="1" applyFont="1" applyFill="1" applyBorder="1" applyAlignment="1">
      <alignment horizontal="center"/>
    </xf>
    <xf numFmtId="0" fontId="10" fillId="0" borderId="1" xfId="0" applyFont="1" applyBorder="1" applyAlignment="1">
      <alignment horizontal="justify" vertical="center"/>
    </xf>
    <xf numFmtId="0" fontId="0" fillId="0" borderId="12" xfId="0" applyFont="1" applyBorder="1" applyAlignment="1">
      <alignment horizontal="left"/>
    </xf>
    <xf numFmtId="0" fontId="3" fillId="0" borderId="12" xfId="0" applyFont="1" applyFill="1" applyBorder="1" applyAlignment="1">
      <alignment horizontal="right"/>
    </xf>
    <xf numFmtId="0" fontId="0" fillId="0" borderId="2" xfId="0" applyFont="1" applyFill="1" applyBorder="1" applyAlignment="1">
      <alignment horizontal="left"/>
    </xf>
    <xf numFmtId="0" fontId="0" fillId="0" borderId="14" xfId="0" applyBorder="1"/>
    <xf numFmtId="0" fontId="0" fillId="0" borderId="0" xfId="0" applyBorder="1"/>
    <xf numFmtId="44" fontId="0" fillId="0" borderId="15" xfId="1" applyFont="1" applyBorder="1"/>
    <xf numFmtId="44" fontId="3" fillId="9" borderId="1" xfId="1" applyFont="1" applyFill="1" applyBorder="1"/>
    <xf numFmtId="9" fontId="2" fillId="0" borderId="1" xfId="0" applyNumberFormat="1" applyFont="1" applyBorder="1"/>
    <xf numFmtId="44" fontId="2" fillId="0" borderId="1" xfId="1" applyFont="1" applyBorder="1"/>
    <xf numFmtId="9" fontId="0" fillId="0" borderId="1" xfId="2" applyFont="1" applyBorder="1"/>
    <xf numFmtId="0" fontId="2" fillId="0" borderId="12" xfId="0" applyFont="1" applyBorder="1" applyAlignment="1"/>
    <xf numFmtId="44" fontId="0" fillId="0" borderId="2" xfId="1" applyFont="1" applyFill="1" applyBorder="1" applyAlignment="1">
      <alignment horizontal="left"/>
    </xf>
    <xf numFmtId="44" fontId="0" fillId="0" borderId="1" xfId="1" applyFont="1" applyBorder="1" applyAlignment="1">
      <alignment horizontal="left"/>
    </xf>
    <xf numFmtId="44" fontId="3" fillId="0" borderId="1" xfId="1" applyFont="1" applyFill="1" applyBorder="1" applyAlignment="1"/>
    <xf numFmtId="9" fontId="0" fillId="0" borderId="0" xfId="0" applyNumberFormat="1" applyAlignment="1">
      <alignment horizontal="center"/>
    </xf>
    <xf numFmtId="0" fontId="0" fillId="0" borderId="0" xfId="0" applyBorder="1" applyAlignment="1">
      <alignment horizontal="center"/>
    </xf>
    <xf numFmtId="44" fontId="0" fillId="0" borderId="0" xfId="1" applyFont="1" applyBorder="1"/>
    <xf numFmtId="0" fontId="12" fillId="0" borderId="0" xfId="0" applyFont="1" applyAlignment="1"/>
    <xf numFmtId="0" fontId="0" fillId="0" borderId="1" xfId="0" applyFill="1" applyBorder="1"/>
    <xf numFmtId="0" fontId="0" fillId="0" borderId="1" xfId="0" applyBorder="1" applyAlignment="1">
      <alignment horizontal="right"/>
    </xf>
    <xf numFmtId="9" fontId="0" fillId="0" borderId="1" xfId="0" applyNumberFormat="1" applyBorder="1"/>
    <xf numFmtId="0" fontId="0" fillId="0" borderId="1" xfId="1" applyNumberFormat="1" applyFont="1" applyBorder="1"/>
    <xf numFmtId="0" fontId="0" fillId="0" borderId="1" xfId="1" applyNumberFormat="1" applyFont="1" applyBorder="1" applyAlignment="1">
      <alignment horizontal="center"/>
    </xf>
    <xf numFmtId="0" fontId="2" fillId="7" borderId="1" xfId="0" applyFont="1" applyFill="1" applyBorder="1" applyAlignment="1">
      <alignment horizontal="center"/>
    </xf>
    <xf numFmtId="44" fontId="2" fillId="7" borderId="1" xfId="0" applyNumberFormat="1" applyFont="1" applyFill="1" applyBorder="1"/>
    <xf numFmtId="0" fontId="2" fillId="7" borderId="12" xfId="0" applyFont="1" applyFill="1" applyBorder="1" applyAlignment="1"/>
    <xf numFmtId="0" fontId="3" fillId="0" borderId="12" xfId="0" applyFont="1" applyBorder="1" applyAlignment="1">
      <alignment horizontal="right"/>
    </xf>
    <xf numFmtId="44" fontId="3" fillId="0" borderId="1" xfId="1" applyFont="1" applyBorder="1" applyAlignment="1"/>
    <xf numFmtId="0" fontId="3" fillId="5" borderId="12" xfId="0" applyFont="1" applyFill="1" applyBorder="1" applyAlignment="1">
      <alignment horizontal="right"/>
    </xf>
    <xf numFmtId="44" fontId="3" fillId="5" borderId="1" xfId="1" applyFont="1" applyFill="1" applyBorder="1" applyAlignment="1"/>
    <xf numFmtId="0" fontId="11" fillId="0" borderId="0" xfId="0" applyFont="1"/>
    <xf numFmtId="0" fontId="2" fillId="5" borderId="12" xfId="0" applyFont="1" applyFill="1" applyBorder="1" applyAlignment="1"/>
    <xf numFmtId="0" fontId="0" fillId="10" borderId="1" xfId="0" applyFill="1" applyBorder="1"/>
    <xf numFmtId="44" fontId="0" fillId="12" borderId="1" xfId="0" applyNumberFormat="1" applyFill="1" applyBorder="1"/>
    <xf numFmtId="0" fontId="3" fillId="5" borderId="16" xfId="0" applyFont="1" applyFill="1" applyBorder="1" applyAlignment="1">
      <alignment horizontal="right"/>
    </xf>
    <xf numFmtId="44" fontId="3" fillId="5" borderId="2" xfId="1" applyFont="1" applyFill="1" applyBorder="1" applyAlignment="1"/>
    <xf numFmtId="0" fontId="3" fillId="0" borderId="0" xfId="0" applyFont="1" applyFill="1" applyBorder="1" applyAlignment="1">
      <alignment horizontal="right"/>
    </xf>
    <xf numFmtId="44" fontId="3" fillId="0" borderId="0" xfId="1" applyFont="1" applyFill="1" applyBorder="1" applyAlignment="1"/>
    <xf numFmtId="0" fontId="11" fillId="0" borderId="0" xfId="0" applyFont="1" applyFill="1" applyBorder="1"/>
    <xf numFmtId="0" fontId="0" fillId="0" borderId="17" xfId="0" applyFont="1" applyFill="1" applyBorder="1" applyAlignment="1">
      <alignment horizontal="left"/>
    </xf>
    <xf numFmtId="44" fontId="0" fillId="0" borderId="17" xfId="1" applyFont="1" applyFill="1" applyBorder="1" applyAlignment="1">
      <alignment horizontal="left"/>
    </xf>
    <xf numFmtId="0" fontId="3" fillId="5" borderId="1" xfId="0" applyFont="1" applyFill="1" applyBorder="1" applyAlignment="1">
      <alignment horizontal="right"/>
    </xf>
    <xf numFmtId="0" fontId="0" fillId="0" borderId="18" xfId="0" applyBorder="1"/>
    <xf numFmtId="44" fontId="0" fillId="0" borderId="18" xfId="0" applyNumberFormat="1" applyBorder="1"/>
    <xf numFmtId="14" fontId="0" fillId="0" borderId="1" xfId="0" applyNumberFormat="1" applyBorder="1"/>
    <xf numFmtId="44" fontId="0" fillId="0" borderId="1" xfId="1" applyFont="1" applyFill="1" applyBorder="1"/>
    <xf numFmtId="0" fontId="0" fillId="5" borderId="1" xfId="0" applyFill="1" applyBorder="1"/>
    <xf numFmtId="44" fontId="0" fillId="5" borderId="1" xfId="1" applyFont="1" applyFill="1" applyBorder="1"/>
    <xf numFmtId="0" fontId="2" fillId="5" borderId="1" xfId="0" applyFont="1" applyFill="1" applyBorder="1"/>
    <xf numFmtId="0" fontId="0" fillId="13" borderId="1" xfId="0" applyFill="1" applyBorder="1"/>
    <xf numFmtId="44" fontId="0" fillId="13" borderId="1" xfId="0" applyNumberFormat="1" applyFill="1" applyBorder="1"/>
    <xf numFmtId="0" fontId="0" fillId="0" borderId="1" xfId="0" applyFont="1" applyFill="1" applyBorder="1" applyAlignment="1">
      <alignment horizontal="center"/>
    </xf>
    <xf numFmtId="14" fontId="0" fillId="0" borderId="1" xfId="0" applyNumberFormat="1" applyFont="1" applyFill="1" applyBorder="1"/>
    <xf numFmtId="44" fontId="1" fillId="0" borderId="1" xfId="1" applyFont="1" applyFill="1" applyBorder="1"/>
    <xf numFmtId="0" fontId="2" fillId="0" borderId="1" xfId="0" applyFont="1" applyFill="1" applyBorder="1" applyAlignment="1">
      <alignment horizontal="center"/>
    </xf>
    <xf numFmtId="14" fontId="2" fillId="0" borderId="1" xfId="0" applyNumberFormat="1" applyFont="1" applyFill="1" applyBorder="1"/>
    <xf numFmtId="44" fontId="2" fillId="0" borderId="1" xfId="1" applyFont="1" applyFill="1" applyBorder="1"/>
    <xf numFmtId="0" fontId="0"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44" fontId="0" fillId="0" borderId="1" xfId="1" applyFont="1" applyFill="1" applyBorder="1" applyAlignment="1">
      <alignment horizontal="center"/>
    </xf>
    <xf numFmtId="9" fontId="0" fillId="0" borderId="1" xfId="2" applyFont="1" applyFill="1" applyBorder="1" applyAlignment="1">
      <alignment horizontal="center"/>
    </xf>
    <xf numFmtId="44" fontId="2" fillId="0" borderId="1" xfId="1" applyFont="1" applyFill="1" applyBorder="1" applyAlignment="1">
      <alignment horizontal="center"/>
    </xf>
    <xf numFmtId="9" fontId="2" fillId="0" borderId="1" xfId="2" applyFont="1" applyFill="1" applyBorder="1" applyAlignment="1">
      <alignment horizontal="center"/>
    </xf>
    <xf numFmtId="0" fontId="0" fillId="0" borderId="1" xfId="0" applyFont="1" applyFill="1" applyBorder="1" applyAlignment="1">
      <alignment horizontal="left"/>
    </xf>
    <xf numFmtId="0" fontId="2" fillId="0" borderId="1" xfId="0" applyFont="1" applyFill="1" applyBorder="1" applyAlignment="1">
      <alignment horizontal="left"/>
    </xf>
    <xf numFmtId="0" fontId="2" fillId="0" borderId="1" xfId="0" applyFont="1" applyFill="1" applyBorder="1"/>
    <xf numFmtId="0" fontId="0" fillId="0" borderId="0" xfId="0" applyFill="1"/>
    <xf numFmtId="0" fontId="2" fillId="0" borderId="0" xfId="0" applyFont="1" applyFill="1" applyBorder="1"/>
    <xf numFmtId="44" fontId="2" fillId="0" borderId="0" xfId="0" applyNumberFormat="1" applyFont="1" applyFill="1" applyBorder="1"/>
    <xf numFmtId="44" fontId="0" fillId="0" borderId="12" xfId="1" applyFont="1" applyFill="1" applyBorder="1"/>
    <xf numFmtId="44" fontId="0" fillId="0" borderId="13" xfId="1" applyFont="1" applyFill="1" applyBorder="1"/>
    <xf numFmtId="0" fontId="0" fillId="5" borderId="12" xfId="0" applyFill="1" applyBorder="1"/>
    <xf numFmtId="4" fontId="7" fillId="0" borderId="3" xfId="0" applyNumberFormat="1" applyFont="1" applyBorder="1" applyAlignment="1">
      <alignment horizontal="left" vertical="center"/>
    </xf>
    <xf numFmtId="4" fontId="7" fillId="0" borderId="4" xfId="0" applyNumberFormat="1" applyFont="1" applyBorder="1" applyAlignment="1">
      <alignment horizontal="left" vertical="center"/>
    </xf>
    <xf numFmtId="4" fontId="7" fillId="0" borderId="5" xfId="0" applyNumberFormat="1" applyFont="1" applyBorder="1" applyAlignment="1">
      <alignment horizontal="left" vertical="center"/>
    </xf>
    <xf numFmtId="4" fontId="7" fillId="0" borderId="6" xfId="0" applyNumberFormat="1" applyFont="1" applyBorder="1" applyAlignment="1">
      <alignment horizontal="left" vertical="center"/>
    </xf>
    <xf numFmtId="4" fontId="7" fillId="0" borderId="7" xfId="0" applyNumberFormat="1" applyFont="1" applyBorder="1" applyAlignment="1">
      <alignment horizontal="left" vertical="center"/>
    </xf>
    <xf numFmtId="4" fontId="7" fillId="0" borderId="8" xfId="0" applyNumberFormat="1" applyFont="1" applyBorder="1" applyAlignment="1">
      <alignment horizontal="left"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4" fontId="0" fillId="0" borderId="4" xfId="0" applyNumberFormat="1" applyBorder="1" applyAlignment="1">
      <alignment horizontal="left" vertical="center"/>
    </xf>
    <xf numFmtId="4" fontId="0" fillId="0" borderId="5" xfId="0" applyNumberFormat="1" applyBorder="1" applyAlignment="1">
      <alignment horizontal="left" vertical="center"/>
    </xf>
    <xf numFmtId="4" fontId="0" fillId="0" borderId="6" xfId="0" applyNumberFormat="1" applyBorder="1" applyAlignment="1">
      <alignment horizontal="left" vertical="center"/>
    </xf>
    <xf numFmtId="4" fontId="0" fillId="0" borderId="7" xfId="0" applyNumberFormat="1" applyBorder="1" applyAlignment="1">
      <alignment horizontal="left" vertical="center"/>
    </xf>
    <xf numFmtId="4" fontId="0" fillId="0" borderId="8" xfId="0" applyNumberFormat="1" applyBorder="1" applyAlignment="1">
      <alignment horizontal="left" vertical="center"/>
    </xf>
    <xf numFmtId="0" fontId="2" fillId="6" borderId="1" xfId="0" applyFont="1" applyFill="1" applyBorder="1" applyAlignment="1">
      <alignment horizontal="center"/>
    </xf>
    <xf numFmtId="44" fontId="2" fillId="5" borderId="12" xfId="1" applyFont="1" applyFill="1" applyBorder="1" applyAlignment="1">
      <alignment horizontal="center"/>
    </xf>
    <xf numFmtId="44" fontId="2" fillId="5" borderId="13" xfId="1" applyFont="1" applyFill="1" applyBorder="1" applyAlignment="1">
      <alignment horizontal="center"/>
    </xf>
    <xf numFmtId="0" fontId="3" fillId="9" borderId="12" xfId="0" applyFont="1" applyFill="1" applyBorder="1" applyAlignment="1">
      <alignment horizontal="center"/>
    </xf>
    <xf numFmtId="0" fontId="3" fillId="9" borderId="13" xfId="0" applyFont="1" applyFill="1" applyBorder="1" applyAlignment="1">
      <alignment horizontal="center"/>
    </xf>
    <xf numFmtId="0" fontId="2" fillId="8" borderId="1" xfId="0" applyFont="1" applyFill="1" applyBorder="1" applyAlignment="1">
      <alignment horizontal="center"/>
    </xf>
    <xf numFmtId="0" fontId="2" fillId="5" borderId="1" xfId="0" applyFont="1" applyFill="1" applyBorder="1" applyAlignment="1">
      <alignment horizontal="center"/>
    </xf>
    <xf numFmtId="0" fontId="2" fillId="7" borderId="12" xfId="0" applyFont="1" applyFill="1" applyBorder="1" applyAlignment="1">
      <alignment horizontal="center"/>
    </xf>
    <xf numFmtId="0" fontId="2" fillId="7" borderId="13" xfId="0" applyFont="1" applyFill="1" applyBorder="1" applyAlignment="1">
      <alignment horizont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12" fillId="10" borderId="1" xfId="0" applyFont="1" applyFill="1" applyBorder="1" applyAlignment="1">
      <alignment horizontal="center"/>
    </xf>
    <xf numFmtId="0" fontId="2" fillId="11" borderId="1" xfId="0" applyFont="1" applyFill="1" applyBorder="1" applyAlignment="1">
      <alignment horizontal="center"/>
    </xf>
    <xf numFmtId="0" fontId="12" fillId="11" borderId="1" xfId="0" applyFont="1" applyFill="1" applyBorder="1" applyAlignment="1">
      <alignment horizontal="center"/>
    </xf>
    <xf numFmtId="0" fontId="12" fillId="10" borderId="2" xfId="0" applyFont="1" applyFill="1" applyBorder="1" applyAlignment="1">
      <alignment horizontal="center"/>
    </xf>
    <xf numFmtId="0" fontId="2" fillId="12" borderId="1" xfId="0" applyFont="1" applyFill="1" applyBorder="1" applyAlignment="1">
      <alignment horizont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161925</xdr:colOff>
      <xdr:row>6</xdr:row>
      <xdr:rowOff>142875</xdr:rowOff>
    </xdr:from>
    <xdr:to>
      <xdr:col>12</xdr:col>
      <xdr:colOff>714375</xdr:colOff>
      <xdr:row>44</xdr:row>
      <xdr:rowOff>95250</xdr:rowOff>
    </xdr:to>
    <xdr:sp macro="" textlink="">
      <xdr:nvSpPr>
        <xdr:cNvPr id="2" name="1 CuadroTexto"/>
        <xdr:cNvSpPr txBox="1"/>
      </xdr:nvSpPr>
      <xdr:spPr>
        <a:xfrm>
          <a:off x="161925" y="1314450"/>
          <a:ext cx="12192000" cy="719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AR" sz="1100" b="1">
              <a:solidFill>
                <a:schemeClr val="dk1"/>
              </a:solidFill>
              <a:effectLst/>
              <a:latin typeface="+mn-lt"/>
              <a:ea typeface="+mn-ea"/>
              <a:cs typeface="+mn-cs"/>
            </a:rPr>
            <a:t>1 - </a:t>
          </a:r>
          <a:r>
            <a:rPr lang="es-AR" sz="1100">
              <a:solidFill>
                <a:schemeClr val="dk1"/>
              </a:solidFill>
              <a:effectLst/>
              <a:latin typeface="+mn-lt"/>
              <a:ea typeface="+mn-ea"/>
              <a:cs typeface="+mn-cs"/>
            </a:rPr>
            <a:t>FALSO. De acuerdo con el Art. 41 LIG, “</a:t>
          </a:r>
          <a:r>
            <a:rPr lang="es-AR" sz="1100" i="1">
              <a:solidFill>
                <a:schemeClr val="dk1"/>
              </a:solidFill>
              <a:effectLst/>
              <a:latin typeface="+mn-lt"/>
              <a:ea typeface="+mn-ea"/>
              <a:cs typeface="+mn-cs"/>
            </a:rPr>
            <a:t>constituyen ganancias de primer categoría, y debe ser declaradas por el propietario de los bienes raíces respectivos: a) el producido en dinero o en especie de la locación de inmuebles urbanos y rurales […] Se considerarán también de primer categoría las ganancias que los locatarios obtienen por el producido, en dinero o en especies, de los inmuebles urbanos o rurales dados en sublocación.</a:t>
          </a:r>
          <a:r>
            <a:rPr lang="es-AR" sz="1100">
              <a:solidFill>
                <a:schemeClr val="dk1"/>
              </a:solidFill>
              <a:effectLst/>
              <a:latin typeface="+mn-lt"/>
              <a:ea typeface="+mn-ea"/>
              <a:cs typeface="+mn-cs"/>
            </a:rPr>
            <a:t>”</a:t>
          </a:r>
        </a:p>
        <a:p>
          <a:r>
            <a:rPr lang="es-AR" sz="1100">
              <a:solidFill>
                <a:schemeClr val="dk1"/>
              </a:solidFill>
              <a:effectLst/>
              <a:latin typeface="+mn-lt"/>
              <a:ea typeface="+mn-ea"/>
              <a:cs typeface="+mn-cs"/>
            </a:rPr>
            <a:t> </a:t>
          </a:r>
        </a:p>
        <a:p>
          <a:pPr lvl="0"/>
          <a:r>
            <a:rPr lang="es-AR" sz="1100" b="1">
              <a:solidFill>
                <a:schemeClr val="dk1"/>
              </a:solidFill>
              <a:effectLst/>
              <a:latin typeface="+mn-lt"/>
              <a:ea typeface="+mn-ea"/>
              <a:cs typeface="+mn-cs"/>
            </a:rPr>
            <a:t>2 - </a:t>
          </a:r>
          <a:r>
            <a:rPr lang="es-AR" sz="1100">
              <a:solidFill>
                <a:schemeClr val="dk1"/>
              </a:solidFill>
              <a:effectLst/>
              <a:latin typeface="+mn-lt"/>
              <a:ea typeface="+mn-ea"/>
              <a:cs typeface="+mn-cs"/>
            </a:rPr>
            <a:t>VERDADERO. De acuerdo al libro Impuesto a las ganancias, editorial Asociación Cooperadora de la Facultad de Ciencias Económicas Universidad Nacional de Córdoba Edición año 2015 Capítulo V Pag. 266-267, “S</a:t>
          </a:r>
          <a:r>
            <a:rPr lang="es-AR" sz="1100" i="1">
              <a:solidFill>
                <a:schemeClr val="dk1"/>
              </a:solidFill>
              <a:effectLst/>
              <a:latin typeface="+mn-lt"/>
              <a:ea typeface="+mn-ea"/>
              <a:cs typeface="+mn-cs"/>
            </a:rPr>
            <a:t>e considera incobrables los alquileres adeudados al finalizar los juicios de desalojo y de cobro en pesos. Es decir que deben estar concluidos ambos juicios para que se configure la incobrabilidad, no es suficiente con sólo la finalización de alguno de ellos.”</a:t>
          </a:r>
          <a:endParaRPr lang="es-AR" sz="1100">
            <a:solidFill>
              <a:schemeClr val="dk1"/>
            </a:solidFill>
            <a:effectLst/>
            <a:latin typeface="+mn-lt"/>
            <a:ea typeface="+mn-ea"/>
            <a:cs typeface="+mn-cs"/>
          </a:endParaRPr>
        </a:p>
        <a:p>
          <a:r>
            <a:rPr lang="es-AR" sz="1100">
              <a:solidFill>
                <a:schemeClr val="dk1"/>
              </a:solidFill>
              <a:effectLst/>
              <a:latin typeface="+mn-lt"/>
              <a:ea typeface="+mn-ea"/>
              <a:cs typeface="+mn-cs"/>
            </a:rPr>
            <a:t> </a:t>
          </a:r>
        </a:p>
        <a:p>
          <a:r>
            <a:rPr lang="es-AR" sz="1100">
              <a:solidFill>
                <a:schemeClr val="dk1"/>
              </a:solidFill>
              <a:effectLst/>
              <a:latin typeface="+mn-lt"/>
              <a:ea typeface="+mn-ea"/>
              <a:cs typeface="+mn-cs"/>
            </a:rPr>
            <a:t> </a:t>
          </a:r>
        </a:p>
        <a:p>
          <a:pPr lvl="0"/>
          <a:r>
            <a:rPr lang="es-AR" sz="1100" b="1">
              <a:solidFill>
                <a:schemeClr val="dk1"/>
              </a:solidFill>
              <a:effectLst/>
              <a:latin typeface="+mn-lt"/>
              <a:ea typeface="+mn-ea"/>
              <a:cs typeface="+mn-cs"/>
            </a:rPr>
            <a:t>3 - </a:t>
          </a:r>
          <a:r>
            <a:rPr lang="es-AR" sz="1100">
              <a:solidFill>
                <a:schemeClr val="dk1"/>
              </a:solidFill>
              <a:effectLst/>
              <a:latin typeface="+mn-lt"/>
              <a:ea typeface="+mn-ea"/>
              <a:cs typeface="+mn-cs"/>
            </a:rPr>
            <a:t>FALSO. El Art. 85 LIG, “</a:t>
          </a:r>
          <a:r>
            <a:rPr lang="es-AR" sz="1100" i="1">
              <a:solidFill>
                <a:schemeClr val="dk1"/>
              </a:solidFill>
              <a:effectLst/>
              <a:latin typeface="+mn-lt"/>
              <a:ea typeface="+mn-ea"/>
              <a:cs typeface="+mn-cs"/>
            </a:rPr>
            <a:t>De los beneficios incluidos en la primera categoría se podrán deducir también los gastos de mantenimiento del inmueble. A este fin los contribuyentes deberán optar -para los inmuebles urbanos- por alguno de los siguientes procedimientos: a) Deducción de gastos reales a base de comprobantes. b) Deducción de los gastos presuntos que resulten de aplicar el coeficiente del CINCO POR CIENTO (5 %) sobre la renta bruta del inmueble, porcentaje que involucra los gastos de mantenimiento por todo concepto (reparaciones, gastos de administración, primas de seguro, etc.). Adoptado un procedimiento, el mismo deberá aplicarse a todos los inmuebles que posea el contribuyente y no podrá ser variado por el término de CINCO (5) años, contados desde el período, inclusive, en que se hubiere hecho la opción. La opción a que se refiere este artículo no podrá ser efectuada por aquellas personas que por su naturaleza deben llevar libros o tienen administradores que deben rendirles cuenta de su gestión. En tales casos deberán deducirse los gastos reales a base de comprobantes. Para los inmuebles rurales la deducción se hará, en todos los casos, por el procedimiento de gastos reales comprobados</a:t>
          </a:r>
          <a:r>
            <a:rPr lang="es-AR" sz="1100">
              <a:solidFill>
                <a:schemeClr val="dk1"/>
              </a:solidFill>
              <a:effectLst/>
              <a:latin typeface="+mn-lt"/>
              <a:ea typeface="+mn-ea"/>
              <a:cs typeface="+mn-cs"/>
            </a:rPr>
            <a:t>.” Dicho esto, en el caso del inmueble rural, Mariano deberá realizar la deducción de gastos de mantenimiento, siempre de acuerdo a los gastos reales basados en comprobantes, mientras que para el inmueble urbano podrá optar por realizar la deducción de gastos presuntos o por gastos reales de mantenimiento.</a:t>
          </a:r>
        </a:p>
        <a:p>
          <a:r>
            <a:rPr lang="es-AR" sz="1100">
              <a:solidFill>
                <a:schemeClr val="dk1"/>
              </a:solidFill>
              <a:effectLst/>
              <a:latin typeface="+mn-lt"/>
              <a:ea typeface="+mn-ea"/>
              <a:cs typeface="+mn-cs"/>
            </a:rPr>
            <a:t> </a:t>
          </a:r>
        </a:p>
        <a:p>
          <a:pPr lvl="0"/>
          <a:r>
            <a:rPr lang="es-AR" sz="1100" b="1">
              <a:solidFill>
                <a:schemeClr val="dk1"/>
              </a:solidFill>
              <a:effectLst/>
              <a:latin typeface="+mn-lt"/>
              <a:ea typeface="+mn-ea"/>
              <a:cs typeface="+mn-cs"/>
            </a:rPr>
            <a:t>4 - </a:t>
          </a:r>
          <a:r>
            <a:rPr lang="es-AR" sz="1100">
              <a:solidFill>
                <a:schemeClr val="dk1"/>
              </a:solidFill>
              <a:effectLst/>
              <a:latin typeface="+mn-lt"/>
              <a:ea typeface="+mn-ea"/>
              <a:cs typeface="+mn-cs"/>
            </a:rPr>
            <a:t>FALSO. Cuando la venta a plazo que se realiza tiene como objeto la venta del bien inmueble de la localidad de Santa Rosa de Rio Primero, la norma establece que siempre se presumirá que existe interés en la operación y no admite prueba en contrario; en cambio en el caso de la venta a plazo de la mesa y las 6 sillas, dependerá si en el contrato de compra-venta se establece que no se aplica interés alguno, si se establece expresamente la tasa de interés o si no se hace mención sobre este tema. En el Art. 48 LIG se establece que “</a:t>
          </a:r>
          <a:r>
            <a:rPr lang="es-AR" sz="1100" i="1">
              <a:solidFill>
                <a:schemeClr val="dk1"/>
              </a:solidFill>
              <a:effectLst/>
              <a:latin typeface="+mn-lt"/>
              <a:ea typeface="+mn-ea"/>
              <a:cs typeface="+mn-cs"/>
            </a:rPr>
            <a:t>Cuando no se determine en forma expresa el tipo de interés, a los efectos del impuesto se presume, salvo prueba en contrario, que toda deuda, sea ésta la consecuencia de un préstamo, de venta de inmuebles, etcétera, devenga un tipo de interés no menor al fijado por el BANCO DE LA NACION ARGENTINA para descuentos comerciales, excepto el que corresponda a deudas con actualización legal, pactada o fijada judicialmente, en cuyo caso serán de aplicación los que resulten corrientes en plaza para ese tipo de operaciones, de acuerdo con lo que establezca la reglamentación. Si la deuda proviene de ventas de inmuebles a plazo, la presunción establecida en el párrafo anterior rige sin admitir prueba en contrario, aun cuando se estipule expresamente que la venta se realiza sin computar intereses</a:t>
          </a:r>
          <a:r>
            <a:rPr lang="es-AR" sz="1100">
              <a:solidFill>
                <a:schemeClr val="dk1"/>
              </a:solidFill>
              <a:effectLst/>
              <a:latin typeface="+mn-lt"/>
              <a:ea typeface="+mn-ea"/>
              <a:cs typeface="+mn-cs"/>
            </a:rPr>
            <a:t>.”</a:t>
          </a:r>
        </a:p>
        <a:p>
          <a:r>
            <a:rPr lang="es-AR" sz="1100">
              <a:solidFill>
                <a:schemeClr val="dk1"/>
              </a:solidFill>
              <a:effectLst/>
              <a:latin typeface="+mn-lt"/>
              <a:ea typeface="+mn-ea"/>
              <a:cs typeface="+mn-cs"/>
            </a:rPr>
            <a:t> </a:t>
          </a:r>
        </a:p>
        <a:p>
          <a:r>
            <a:rPr lang="es-AR" sz="1100">
              <a:solidFill>
                <a:schemeClr val="dk1"/>
              </a:solidFill>
              <a:effectLst/>
              <a:latin typeface="+mn-lt"/>
              <a:ea typeface="+mn-ea"/>
              <a:cs typeface="+mn-cs"/>
            </a:rPr>
            <a:t> </a:t>
          </a:r>
        </a:p>
        <a:p>
          <a:pPr lvl="0"/>
          <a:r>
            <a:rPr lang="es-AR" sz="1100" b="1">
              <a:solidFill>
                <a:schemeClr val="dk1"/>
              </a:solidFill>
              <a:effectLst/>
              <a:latin typeface="+mn-lt"/>
              <a:ea typeface="+mn-ea"/>
              <a:cs typeface="+mn-cs"/>
            </a:rPr>
            <a:t>5 - </a:t>
          </a:r>
          <a:r>
            <a:rPr lang="es-AR" sz="1100">
              <a:solidFill>
                <a:schemeClr val="dk1"/>
              </a:solidFill>
              <a:effectLst/>
              <a:latin typeface="+mn-lt"/>
              <a:ea typeface="+mn-ea"/>
              <a:cs typeface="+mn-cs"/>
            </a:rPr>
            <a:t>FALSO. De acuerdo al Art. 23 de la Ley 24.714 determina que “Las prestaciones que establece esta ley son inembargables, no constituyen remuneración ni están sujetas a gravámenes, y tampoco serán tenidas en cuenta para la determinación del sueldo anual complementario ni, para el pago de las indemnizaciones por despido, enfermedad, accidente o para cualquier otro efecto”. Por esto, Sergio no aportará al Impuesto a las Ganancias sobre la asignación familiar correspondientes a cada uno de sus hijos pero si lo hará si su ingreso por su trabajo en relación de dependencia supera el mínimo no imponible establecido por AFIP, siendo este para el caso de Sergio en $37.000,00, de acuerdo a las modificaciones de la Ley 27.346.</a:t>
          </a:r>
        </a:p>
        <a:p>
          <a:r>
            <a:rPr lang="es-AR" sz="1100">
              <a:solidFill>
                <a:schemeClr val="dk1"/>
              </a:solidFill>
              <a:effectLst/>
              <a:latin typeface="+mn-lt"/>
              <a:ea typeface="+mn-ea"/>
              <a:cs typeface="+mn-cs"/>
            </a:rPr>
            <a:t> </a:t>
          </a:r>
        </a:p>
        <a:p>
          <a:pPr lvl="0"/>
          <a:r>
            <a:rPr lang="es-AR" sz="1100" b="1">
              <a:solidFill>
                <a:schemeClr val="dk1"/>
              </a:solidFill>
              <a:effectLst/>
              <a:latin typeface="+mn-lt"/>
              <a:ea typeface="+mn-ea"/>
              <a:cs typeface="+mn-cs"/>
            </a:rPr>
            <a:t>6 - </a:t>
          </a:r>
          <a:r>
            <a:rPr lang="es-AR" sz="1100">
              <a:solidFill>
                <a:schemeClr val="dk1"/>
              </a:solidFill>
              <a:effectLst/>
              <a:latin typeface="+mn-lt"/>
              <a:ea typeface="+mn-ea"/>
              <a:cs typeface="+mn-cs"/>
            </a:rPr>
            <a:t>VERDADERO. Siguiendo lo establecido en el Art. 18 Inc. B de LIG y el libro Impuesto a las ganancias, editorial Asociación Cooperadora de la Facultad de Ciencias Económicas Universidad Nacional de Córdoba Edición año 2015 Capítulo XI Pag. 489, </a:t>
          </a:r>
          <a:r>
            <a:rPr lang="es-AR" sz="1100" i="1">
              <a:solidFill>
                <a:schemeClr val="dk1"/>
              </a:solidFill>
              <a:effectLst/>
              <a:latin typeface="+mn-lt"/>
              <a:ea typeface="+mn-ea"/>
              <a:cs typeface="+mn-cs"/>
            </a:rPr>
            <a:t>“las ganancias de cuarta categoría, así como los gastos atribuibles a ellas se imputarán al año fiscal en que hubiesen sido percibidas o erogados, respectivamente. Se considerarán ganancias percibidas y gastos pagados cuando se cobren o abonen en efectivo o en especie, y en los casos en que, estando disponibles, sean acreditados en la cuenta del titular, o con su autorización o conformidad sean reinventados, acumulados, capitalizados, puestos en reserva o en un fondo de amortización o de seguro o se haya dispuesto de ello en otra forma...”</a:t>
          </a:r>
          <a:r>
            <a:rPr lang="es-AR" sz="1100">
              <a:solidFill>
                <a:schemeClr val="dk1"/>
              </a:solidFill>
              <a:effectLst/>
              <a:latin typeface="+mn-lt"/>
              <a:ea typeface="+mn-ea"/>
              <a:cs typeface="+mn-cs"/>
            </a:rPr>
            <a:t>. Por su parte, de acuerdo al Art. 18 de la Ley 20.628, “</a:t>
          </a:r>
          <a:r>
            <a:rPr lang="es-AR" sz="1100" i="1">
              <a:solidFill>
                <a:schemeClr val="dk1"/>
              </a:solidFill>
              <a:effectLst/>
              <a:latin typeface="+mn-lt"/>
              <a:ea typeface="+mn-ea"/>
              <a:cs typeface="+mn-cs"/>
            </a:rPr>
            <a:t>Método de lo Devengado: Por el mismo se considera a los ingresos y gastos como pertenecientes al año fiscal en el que deben tener incidencia económica, de manera que no interesa, que se haya producido el cobro o el pago en el período que se liquida. La renta devengada es toda aquella sobre la cual se ha adquirido el derecho de percibirla, por haberse producido los hechos necesarios para que se generen, aunque no sea exigible. Asimismo, deberán aplicarse los siguientes criterios de imputación de acuerdo a las rentas indicadas a continuación: Rentas del Suelo (Primera Categoría): Devengado. Rentas de Capitales (Segunda Categoría): Percibido. Beneficios de las Empresas (Tercera Categoría): Devengado. Rentas del Trabajo Personal (Cuarta Categoría): Percibido.</a:t>
          </a:r>
          <a:r>
            <a:rPr lang="es-AR" sz="1100">
              <a:solidFill>
                <a:schemeClr val="dk1"/>
              </a:solidFill>
              <a:effectLst/>
              <a:latin typeface="+mn-lt"/>
              <a:ea typeface="+mn-ea"/>
              <a:cs typeface="+mn-cs"/>
            </a:rPr>
            <a:t>”. Dicho esto, al ser considerados los honorarios profesionales como renta comprendida en la cuarta categoría de acuerdo al Art. 79 Inc. F de LIG, podemos concluir que el accionar de Tomás fue correcto.</a:t>
          </a:r>
        </a:p>
        <a:p>
          <a:endParaRPr lang="es-A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32</xdr:row>
      <xdr:rowOff>95250</xdr:rowOff>
    </xdr:from>
    <xdr:to>
      <xdr:col>3</xdr:col>
      <xdr:colOff>1428750</xdr:colOff>
      <xdr:row>32</xdr:row>
      <xdr:rowOff>95251</xdr:rowOff>
    </xdr:to>
    <xdr:cxnSp macro="">
      <xdr:nvCxnSpPr>
        <xdr:cNvPr id="4" name="3 Conector recto de flecha"/>
        <xdr:cNvCxnSpPr/>
      </xdr:nvCxnSpPr>
      <xdr:spPr>
        <a:xfrm flipV="1">
          <a:off x="4400550" y="6229350"/>
          <a:ext cx="280035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1009650</xdr:colOff>
      <xdr:row>31</xdr:row>
      <xdr:rowOff>180975</xdr:rowOff>
    </xdr:from>
    <xdr:to>
      <xdr:col>5</xdr:col>
      <xdr:colOff>1028700</xdr:colOff>
      <xdr:row>33</xdr:row>
      <xdr:rowOff>19050</xdr:rowOff>
    </xdr:to>
    <xdr:cxnSp macro="">
      <xdr:nvCxnSpPr>
        <xdr:cNvPr id="5" name="4 Conector recto de flecha"/>
        <xdr:cNvCxnSpPr/>
      </xdr:nvCxnSpPr>
      <xdr:spPr>
        <a:xfrm>
          <a:off x="9610725" y="6124575"/>
          <a:ext cx="19050" cy="21907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1181100</xdr:colOff>
      <xdr:row>66</xdr:row>
      <xdr:rowOff>133350</xdr:rowOff>
    </xdr:from>
    <xdr:to>
      <xdr:col>3</xdr:col>
      <xdr:colOff>1190625</xdr:colOff>
      <xdr:row>67</xdr:row>
      <xdr:rowOff>152400</xdr:rowOff>
    </xdr:to>
    <xdr:cxnSp macro="">
      <xdr:nvCxnSpPr>
        <xdr:cNvPr id="4" name="3 Conector recto de flecha"/>
        <xdr:cNvCxnSpPr/>
      </xdr:nvCxnSpPr>
      <xdr:spPr>
        <a:xfrm>
          <a:off x="7115175" y="22069425"/>
          <a:ext cx="9525" cy="2095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showGridLines="0" tabSelected="1" workbookViewId="0">
      <selection activeCell="G4" sqref="G4"/>
    </sheetView>
  </sheetViews>
  <sheetFormatPr baseColWidth="10" defaultRowHeight="15" x14ac:dyDescent="0.25"/>
  <cols>
    <col min="1" max="1" width="38.85546875" style="6" customWidth="1"/>
    <col min="2" max="2" width="14.5703125" style="6" bestFit="1" customWidth="1"/>
    <col min="3" max="3" width="14.42578125" style="6" customWidth="1"/>
    <col min="4" max="4" width="11.42578125" style="6"/>
    <col min="5" max="5" width="15.28515625" style="6" customWidth="1"/>
    <col min="6" max="16384" width="11.42578125" style="6"/>
  </cols>
  <sheetData>
    <row r="1" spans="1:5" ht="15.75" x14ac:dyDescent="0.25">
      <c r="A1" s="5" t="s">
        <v>168</v>
      </c>
    </row>
    <row r="2" spans="1:5" ht="15.75" thickBot="1" x14ac:dyDescent="0.3"/>
    <row r="3" spans="1:5" x14ac:dyDescent="0.25">
      <c r="A3" s="100" t="s">
        <v>169</v>
      </c>
      <c r="B3" s="101"/>
      <c r="C3" s="101"/>
      <c r="D3" s="101"/>
      <c r="E3" s="102"/>
    </row>
    <row r="4" spans="1:5" ht="15.75" thickBot="1" x14ac:dyDescent="0.3">
      <c r="A4" s="103"/>
      <c r="B4" s="104"/>
      <c r="C4" s="104"/>
      <c r="D4" s="104"/>
      <c r="E4" s="105"/>
    </row>
    <row r="6" spans="1:5" x14ac:dyDescent="0.25">
      <c r="A6" s="4" t="s">
        <v>7</v>
      </c>
    </row>
  </sheetData>
  <mergeCells count="1">
    <mergeCell ref="A3:E4"/>
  </mergeCells>
  <pageMargins left="0.70866141732283472" right="0.70866141732283472" top="0.74803149606299213" bottom="0.74803149606299213" header="0.31496062992125984" footer="0.31496062992125984"/>
  <pageSetup scale="9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topLeftCell="A32" workbookViewId="0">
      <selection activeCell="D54" sqref="D54"/>
    </sheetView>
  </sheetViews>
  <sheetFormatPr baseColWidth="10" defaultRowHeight="15" x14ac:dyDescent="0.25"/>
  <cols>
    <col min="1" max="1" width="38.85546875" customWidth="1"/>
    <col min="2" max="2" width="14.5703125" bestFit="1" customWidth="1"/>
    <col min="3" max="3" width="14.42578125" customWidth="1"/>
    <col min="5" max="5" width="15.28515625" customWidth="1"/>
  </cols>
  <sheetData>
    <row r="1" spans="1:5" ht="15.75" x14ac:dyDescent="0.25">
      <c r="A1" s="5" t="s">
        <v>10</v>
      </c>
      <c r="B1" s="3"/>
      <c r="C1" s="3"/>
      <c r="D1" s="3"/>
      <c r="E1" s="3"/>
    </row>
    <row r="2" spans="1:5" ht="15.75" thickBot="1" x14ac:dyDescent="0.3">
      <c r="A2" s="3"/>
      <c r="B2" s="3"/>
      <c r="C2" s="3"/>
      <c r="D2" s="3"/>
      <c r="E2" s="3"/>
    </row>
    <row r="3" spans="1:5" x14ac:dyDescent="0.25">
      <c r="A3" s="100" t="s">
        <v>141</v>
      </c>
      <c r="B3" s="101"/>
      <c r="C3" s="101"/>
      <c r="D3" s="101"/>
      <c r="E3" s="102"/>
    </row>
    <row r="4" spans="1:5" ht="15.75" thickBot="1" x14ac:dyDescent="0.3">
      <c r="A4" s="103"/>
      <c r="B4" s="104"/>
      <c r="C4" s="104"/>
      <c r="D4" s="104"/>
      <c r="E4" s="105"/>
    </row>
    <row r="6" spans="1:5" x14ac:dyDescent="0.25">
      <c r="A6" s="4" t="s">
        <v>7</v>
      </c>
      <c r="B6" s="3"/>
      <c r="C6" s="3"/>
      <c r="D6" s="3"/>
      <c r="E6" s="3"/>
    </row>
    <row r="9" spans="1:5" ht="15.75" thickBot="1" x14ac:dyDescent="0.3"/>
    <row r="10" spans="1:5" ht="26.25" thickBot="1" x14ac:dyDescent="0.3">
      <c r="A10" s="10" t="s">
        <v>21</v>
      </c>
      <c r="B10" s="11" t="s">
        <v>22</v>
      </c>
      <c r="C10" s="12" t="s">
        <v>23</v>
      </c>
    </row>
    <row r="11" spans="1:5" x14ac:dyDescent="0.25">
      <c r="A11" s="79" t="s">
        <v>24</v>
      </c>
      <c r="B11" s="80">
        <v>42226</v>
      </c>
      <c r="C11" s="81">
        <v>2830</v>
      </c>
    </row>
    <row r="12" spans="1:5" x14ac:dyDescent="0.25">
      <c r="A12" s="82" t="s">
        <v>24</v>
      </c>
      <c r="B12" s="83">
        <v>42369</v>
      </c>
      <c r="C12" s="84">
        <v>3152</v>
      </c>
    </row>
    <row r="13" spans="1:5" x14ac:dyDescent="0.25">
      <c r="A13" s="79" t="s">
        <v>25</v>
      </c>
      <c r="B13" s="80">
        <v>42226</v>
      </c>
      <c r="C13" s="81">
        <v>1689</v>
      </c>
    </row>
    <row r="14" spans="1:5" x14ac:dyDescent="0.25">
      <c r="A14" s="82" t="s">
        <v>25</v>
      </c>
      <c r="B14" s="83">
        <v>42369</v>
      </c>
      <c r="C14" s="84">
        <v>2148</v>
      </c>
    </row>
    <row r="15" spans="1:5" ht="15.75" thickBot="1" x14ac:dyDescent="0.3"/>
    <row r="16" spans="1:5" ht="26.25" thickBot="1" x14ac:dyDescent="0.3">
      <c r="A16" s="10" t="s">
        <v>21</v>
      </c>
      <c r="B16" s="11" t="s">
        <v>28</v>
      </c>
      <c r="C16" s="12" t="s">
        <v>29</v>
      </c>
    </row>
    <row r="17" spans="1:5" x14ac:dyDescent="0.25">
      <c r="A17" s="79" t="s">
        <v>26</v>
      </c>
      <c r="B17" s="85">
        <f>560*0.8</f>
        <v>448</v>
      </c>
      <c r="C17" s="85">
        <f>560-B17</f>
        <v>112</v>
      </c>
    </row>
    <row r="18" spans="1:5" x14ac:dyDescent="0.25">
      <c r="A18" s="82" t="s">
        <v>27</v>
      </c>
      <c r="B18" s="86">
        <f>810*0.8</f>
        <v>648</v>
      </c>
      <c r="C18" s="86">
        <f>810-B18</f>
        <v>162</v>
      </c>
    </row>
    <row r="20" spans="1:5" s="6" customFormat="1" ht="15.75" thickBot="1" x14ac:dyDescent="0.3"/>
    <row r="21" spans="1:5" s="6" customFormat="1" ht="15.75" thickBot="1" x14ac:dyDescent="0.3">
      <c r="A21" s="108" t="s">
        <v>91</v>
      </c>
      <c r="B21" s="109"/>
    </row>
    <row r="22" spans="1:5" s="6" customFormat="1" x14ac:dyDescent="0.25">
      <c r="A22" s="91" t="s">
        <v>142</v>
      </c>
      <c r="B22" s="87">
        <v>42318</v>
      </c>
    </row>
    <row r="23" spans="1:5" s="6" customFormat="1" x14ac:dyDescent="0.25">
      <c r="A23" s="92" t="s">
        <v>143</v>
      </c>
      <c r="B23" s="89">
        <f>+B22</f>
        <v>42318</v>
      </c>
    </row>
    <row r="24" spans="1:5" s="6" customFormat="1" ht="15.75" thickBot="1" x14ac:dyDescent="0.3"/>
    <row r="25" spans="1:5" s="6" customFormat="1" ht="15.75" thickBot="1" x14ac:dyDescent="0.3">
      <c r="A25" s="108" t="s">
        <v>144</v>
      </c>
      <c r="B25" s="109"/>
    </row>
    <row r="26" spans="1:5" s="6" customFormat="1" x14ac:dyDescent="0.25">
      <c r="A26" s="91" t="s">
        <v>145</v>
      </c>
      <c r="B26" s="87">
        <v>120560</v>
      </c>
    </row>
    <row r="27" spans="1:5" s="6" customFormat="1" x14ac:dyDescent="0.25">
      <c r="A27" s="92" t="s">
        <v>143</v>
      </c>
      <c r="B27" s="89">
        <f>+B26</f>
        <v>120560</v>
      </c>
    </row>
    <row r="28" spans="1:5" ht="15.75" thickBot="1" x14ac:dyDescent="0.3"/>
    <row r="29" spans="1:5" ht="15.75" thickBot="1" x14ac:dyDescent="0.3">
      <c r="A29" s="108" t="s">
        <v>9</v>
      </c>
      <c r="B29" s="109"/>
      <c r="C29" s="109"/>
      <c r="D29" s="109"/>
      <c r="E29" s="109"/>
    </row>
    <row r="30" spans="1:5" ht="15.75" thickBot="1" x14ac:dyDescent="0.3">
      <c r="A30" s="10" t="s">
        <v>2</v>
      </c>
      <c r="B30" s="10" t="s">
        <v>3</v>
      </c>
      <c r="C30" s="10" t="s">
        <v>4</v>
      </c>
      <c r="D30" s="10" t="s">
        <v>5</v>
      </c>
      <c r="E30" s="10" t="s">
        <v>6</v>
      </c>
    </row>
    <row r="31" spans="1:5" x14ac:dyDescent="0.25">
      <c r="A31" s="87">
        <v>0</v>
      </c>
      <c r="B31" s="87">
        <v>10000</v>
      </c>
      <c r="C31" s="87">
        <v>0</v>
      </c>
      <c r="D31" s="88">
        <v>0.09</v>
      </c>
      <c r="E31" s="87">
        <v>0</v>
      </c>
    </row>
    <row r="32" spans="1:5" x14ac:dyDescent="0.25">
      <c r="A32" s="89">
        <v>10000</v>
      </c>
      <c r="B32" s="89">
        <v>20000</v>
      </c>
      <c r="C32" s="89">
        <v>900</v>
      </c>
      <c r="D32" s="90">
        <v>0.14000000000000001</v>
      </c>
      <c r="E32" s="89">
        <v>10000</v>
      </c>
    </row>
    <row r="33" spans="1:5" x14ac:dyDescent="0.25">
      <c r="A33" s="87">
        <v>20000</v>
      </c>
      <c r="B33" s="87">
        <v>30000</v>
      </c>
      <c r="C33" s="87">
        <v>2300</v>
      </c>
      <c r="D33" s="88">
        <v>0.19</v>
      </c>
      <c r="E33" s="87">
        <v>20000</v>
      </c>
    </row>
    <row r="34" spans="1:5" x14ac:dyDescent="0.25">
      <c r="A34" s="89">
        <v>30000</v>
      </c>
      <c r="B34" s="89">
        <v>60000</v>
      </c>
      <c r="C34" s="89">
        <v>4200</v>
      </c>
      <c r="D34" s="90">
        <v>0.23</v>
      </c>
      <c r="E34" s="89">
        <v>30000</v>
      </c>
    </row>
    <row r="35" spans="1:5" x14ac:dyDescent="0.25">
      <c r="A35" s="87">
        <v>60000</v>
      </c>
      <c r="B35" s="87">
        <v>90000</v>
      </c>
      <c r="C35" s="87">
        <v>11100</v>
      </c>
      <c r="D35" s="88">
        <v>0.27</v>
      </c>
      <c r="E35" s="87">
        <v>60000</v>
      </c>
    </row>
    <row r="36" spans="1:5" x14ac:dyDescent="0.25">
      <c r="A36" s="89">
        <v>90000</v>
      </c>
      <c r="B36" s="89">
        <v>120000</v>
      </c>
      <c r="C36" s="89">
        <v>19200</v>
      </c>
      <c r="D36" s="90">
        <v>0.31</v>
      </c>
      <c r="E36" s="89">
        <v>90000</v>
      </c>
    </row>
    <row r="37" spans="1:5" x14ac:dyDescent="0.25">
      <c r="A37" s="87">
        <v>120000</v>
      </c>
      <c r="B37" s="79" t="s">
        <v>1</v>
      </c>
      <c r="C37" s="87">
        <v>28500</v>
      </c>
      <c r="D37" s="88">
        <v>0.35</v>
      </c>
      <c r="E37" s="87">
        <v>120000</v>
      </c>
    </row>
    <row r="42" spans="1:5" x14ac:dyDescent="0.25">
      <c r="A42" s="106" t="s">
        <v>11</v>
      </c>
      <c r="B42" s="106"/>
    </row>
    <row r="43" spans="1:5" x14ac:dyDescent="0.25">
      <c r="A43" s="107" t="s">
        <v>8</v>
      </c>
      <c r="B43" s="107"/>
    </row>
    <row r="44" spans="1:5" x14ac:dyDescent="0.25">
      <c r="A44" s="1" t="s">
        <v>12</v>
      </c>
      <c r="B44" s="2">
        <f>+(B17*C11)+(B18*C13)</f>
        <v>2362312</v>
      </c>
    </row>
    <row r="45" spans="1:5" x14ac:dyDescent="0.25">
      <c r="A45" s="7" t="s">
        <v>13</v>
      </c>
      <c r="B45" s="8">
        <f>+(C17*C12)+(C18*C14)</f>
        <v>701000</v>
      </c>
    </row>
    <row r="46" spans="1:5" x14ac:dyDescent="0.25">
      <c r="A46" s="9" t="s">
        <v>14</v>
      </c>
      <c r="B46" s="13">
        <f>+B45+B44</f>
        <v>3063312</v>
      </c>
    </row>
    <row r="47" spans="1:5" x14ac:dyDescent="0.25">
      <c r="A47" s="1" t="s">
        <v>15</v>
      </c>
      <c r="B47" s="2">
        <f>+B27</f>
        <v>120560</v>
      </c>
    </row>
    <row r="48" spans="1:5" x14ac:dyDescent="0.25">
      <c r="A48" s="9" t="s">
        <v>16</v>
      </c>
      <c r="B48" s="13">
        <f>+B46-B47</f>
        <v>2942752</v>
      </c>
    </row>
    <row r="49" spans="1:2" x14ac:dyDescent="0.25">
      <c r="A49" s="9" t="s">
        <v>17</v>
      </c>
      <c r="B49" s="13">
        <f>+B48</f>
        <v>2942752</v>
      </c>
    </row>
    <row r="50" spans="1:2" x14ac:dyDescent="0.25">
      <c r="A50" s="1" t="s">
        <v>171</v>
      </c>
      <c r="B50" s="2">
        <f>+B23</f>
        <v>42318</v>
      </c>
    </row>
    <row r="51" spans="1:2" x14ac:dyDescent="0.25">
      <c r="A51" s="9" t="s">
        <v>18</v>
      </c>
      <c r="B51" s="13">
        <f>+B49-B50</f>
        <v>2900434</v>
      </c>
    </row>
    <row r="53" spans="1:2" x14ac:dyDescent="0.25">
      <c r="A53" s="9" t="s">
        <v>0</v>
      </c>
      <c r="B53" s="13">
        <f>+(B51-E37)*D37+C37</f>
        <v>1001651.8999999999</v>
      </c>
    </row>
    <row r="54" spans="1:2" x14ac:dyDescent="0.25">
      <c r="A54" s="1" t="s">
        <v>20</v>
      </c>
      <c r="B54" s="2">
        <v>0</v>
      </c>
    </row>
    <row r="55" spans="1:2" x14ac:dyDescent="0.25">
      <c r="A55" s="9" t="s">
        <v>19</v>
      </c>
      <c r="B55" s="13">
        <f>+B53-B54</f>
        <v>1001651.8999999999</v>
      </c>
    </row>
  </sheetData>
  <mergeCells count="6">
    <mergeCell ref="A42:B42"/>
    <mergeCell ref="A43:B43"/>
    <mergeCell ref="A29:E29"/>
    <mergeCell ref="A3:E4"/>
    <mergeCell ref="A21:B21"/>
    <mergeCell ref="A25:B25"/>
  </mergeCells>
  <pageMargins left="0.70866141732283472" right="0.70866141732283472" top="0.74803149606299213" bottom="0.74803149606299213" header="0.31496062992125984" footer="0.31496062992125984"/>
  <pageSetup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topLeftCell="A19" workbookViewId="0">
      <selection activeCell="D25" sqref="D25"/>
    </sheetView>
  </sheetViews>
  <sheetFormatPr baseColWidth="10" defaultRowHeight="15" x14ac:dyDescent="0.25"/>
  <cols>
    <col min="1" max="1" width="45.140625" style="6" customWidth="1"/>
    <col min="2" max="3" width="20.7109375" style="6" customWidth="1"/>
    <col min="4" max="4" width="21.5703125" style="6" customWidth="1"/>
    <col min="5" max="6" width="20.85546875" style="6" customWidth="1"/>
    <col min="7" max="7" width="4.28515625" style="6" customWidth="1"/>
    <col min="8" max="8" width="11.42578125" style="6"/>
    <col min="9" max="9" width="16.7109375" style="6" customWidth="1"/>
    <col min="10" max="16384" width="11.42578125" style="6"/>
  </cols>
  <sheetData>
    <row r="1" spans="1:6" ht="15.75" x14ac:dyDescent="0.25">
      <c r="A1" s="5" t="s">
        <v>30</v>
      </c>
    </row>
    <row r="2" spans="1:6" ht="15.75" thickBot="1" x14ac:dyDescent="0.3"/>
    <row r="3" spans="1:6" x14ac:dyDescent="0.25">
      <c r="A3" s="100" t="s">
        <v>146</v>
      </c>
      <c r="B3" s="110"/>
      <c r="C3" s="110"/>
      <c r="D3" s="110"/>
      <c r="E3" s="110"/>
      <c r="F3" s="111"/>
    </row>
    <row r="4" spans="1:6" ht="15.75" thickBot="1" x14ac:dyDescent="0.3">
      <c r="A4" s="112"/>
      <c r="B4" s="113"/>
      <c r="C4" s="113"/>
      <c r="D4" s="113"/>
      <c r="E4" s="113"/>
      <c r="F4" s="114"/>
    </row>
    <row r="6" spans="1:6" x14ac:dyDescent="0.25">
      <c r="A6" s="4" t="s">
        <v>7</v>
      </c>
    </row>
    <row r="9" spans="1:6" x14ac:dyDescent="0.25">
      <c r="A9" s="1" t="s">
        <v>31</v>
      </c>
      <c r="B9" s="2">
        <v>2250000</v>
      </c>
    </row>
    <row r="10" spans="1:6" x14ac:dyDescent="0.25">
      <c r="A10" s="1" t="s">
        <v>32</v>
      </c>
      <c r="B10" s="2">
        <v>38479</v>
      </c>
    </row>
    <row r="11" spans="1:6" x14ac:dyDescent="0.25">
      <c r="A11" s="46" t="s">
        <v>130</v>
      </c>
      <c r="B11" s="72">
        <v>42323</v>
      </c>
    </row>
    <row r="14" spans="1:6" x14ac:dyDescent="0.25">
      <c r="A14" s="1" t="s">
        <v>33</v>
      </c>
      <c r="B14" s="2">
        <v>336000</v>
      </c>
    </row>
    <row r="15" spans="1:6" x14ac:dyDescent="0.25">
      <c r="A15" s="1" t="s">
        <v>34</v>
      </c>
      <c r="B15" s="2">
        <v>257000</v>
      </c>
    </row>
    <row r="16" spans="1:6" x14ac:dyDescent="0.25">
      <c r="A16" s="1" t="s">
        <v>35</v>
      </c>
      <c r="B16" s="2">
        <v>113000</v>
      </c>
    </row>
    <row r="17" spans="1:11" x14ac:dyDescent="0.25">
      <c r="A17" s="1" t="s">
        <v>36</v>
      </c>
      <c r="B17" s="2">
        <f>+SUM(B14:B16)</f>
        <v>706000</v>
      </c>
    </row>
    <row r="20" spans="1:11" x14ac:dyDescent="0.25">
      <c r="A20" s="1" t="s">
        <v>37</v>
      </c>
      <c r="B20" s="1"/>
    </row>
    <row r="21" spans="1:11" x14ac:dyDescent="0.25">
      <c r="A21" s="1" t="s">
        <v>38</v>
      </c>
      <c r="B21" s="2">
        <v>53254</v>
      </c>
    </row>
    <row r="22" spans="1:11" x14ac:dyDescent="0.25">
      <c r="A22" s="1" t="s">
        <v>39</v>
      </c>
      <c r="B22" s="2">
        <v>1720000</v>
      </c>
    </row>
    <row r="23" spans="1:11" ht="15.75" x14ac:dyDescent="0.25">
      <c r="A23" s="27" t="s">
        <v>54</v>
      </c>
      <c r="B23" s="2">
        <v>760000</v>
      </c>
    </row>
    <row r="26" spans="1:11" x14ac:dyDescent="0.25">
      <c r="A26" s="115" t="s">
        <v>140</v>
      </c>
      <c r="B26" s="115"/>
      <c r="C26" s="115"/>
    </row>
    <row r="28" spans="1:11" x14ac:dyDescent="0.25">
      <c r="A28" s="46" t="s">
        <v>40</v>
      </c>
      <c r="B28" s="73"/>
      <c r="C28" s="73">
        <f>+B9-B10</f>
        <v>2211521</v>
      </c>
    </row>
    <row r="29" spans="1:11" x14ac:dyDescent="0.25">
      <c r="A29" s="46" t="s">
        <v>41</v>
      </c>
      <c r="B29" s="73"/>
      <c r="C29" s="73">
        <f>+B21</f>
        <v>53254</v>
      </c>
      <c r="I29" s="74" t="s">
        <v>148</v>
      </c>
      <c r="J29" s="74" t="s">
        <v>149</v>
      </c>
      <c r="K29" s="74" t="s">
        <v>150</v>
      </c>
    </row>
    <row r="30" spans="1:11" x14ac:dyDescent="0.25">
      <c r="A30" s="46" t="s">
        <v>42</v>
      </c>
      <c r="B30" s="73"/>
      <c r="C30" s="73">
        <f>+B10</f>
        <v>38479</v>
      </c>
      <c r="E30" s="76" t="s">
        <v>50</v>
      </c>
      <c r="F30" s="73">
        <v>12500</v>
      </c>
      <c r="H30" s="99" t="s">
        <v>33</v>
      </c>
      <c r="I30" s="2">
        <v>336000</v>
      </c>
      <c r="J30" s="15">
        <f>+$F$30</f>
        <v>12500</v>
      </c>
      <c r="K30" s="15">
        <f>+J30</f>
        <v>12500</v>
      </c>
    </row>
    <row r="31" spans="1:11" x14ac:dyDescent="0.25">
      <c r="A31" s="74" t="s">
        <v>44</v>
      </c>
      <c r="B31" s="75">
        <f>+B22</f>
        <v>1720000</v>
      </c>
      <c r="C31" s="75"/>
      <c r="E31" s="46" t="s">
        <v>51</v>
      </c>
      <c r="F31" s="46">
        <v>3</v>
      </c>
      <c r="H31" s="99" t="s">
        <v>34</v>
      </c>
      <c r="I31" s="2">
        <v>257000</v>
      </c>
      <c r="J31" s="15">
        <f t="shared" ref="J31:J32" si="0">+$F$30</f>
        <v>12500</v>
      </c>
      <c r="K31" s="15">
        <f t="shared" ref="K31:K32" si="1">+J31</f>
        <v>12500</v>
      </c>
    </row>
    <row r="32" spans="1:11" x14ac:dyDescent="0.25">
      <c r="A32" s="74" t="s">
        <v>45</v>
      </c>
      <c r="B32" s="75">
        <f>+SUM(B28:B31)</f>
        <v>1720000</v>
      </c>
      <c r="C32" s="75">
        <f>+SUM(C28:C31)</f>
        <v>2303254</v>
      </c>
      <c r="E32" s="93" t="s">
        <v>52</v>
      </c>
      <c r="F32" s="25">
        <f>+F31*F30</f>
        <v>37500</v>
      </c>
      <c r="H32" s="99" t="s">
        <v>35</v>
      </c>
      <c r="I32" s="2">
        <v>113000</v>
      </c>
      <c r="J32" s="15">
        <f t="shared" si="0"/>
        <v>12500</v>
      </c>
      <c r="K32" s="15">
        <f t="shared" si="1"/>
        <v>12500</v>
      </c>
    </row>
    <row r="33" spans="1:6" x14ac:dyDescent="0.25">
      <c r="A33" s="46" t="s">
        <v>43</v>
      </c>
      <c r="B33" s="73">
        <f>+F34</f>
        <v>372500</v>
      </c>
      <c r="C33" s="73"/>
      <c r="E33" s="76" t="s">
        <v>53</v>
      </c>
      <c r="F33" s="94"/>
    </row>
    <row r="34" spans="1:6" x14ac:dyDescent="0.25">
      <c r="A34" s="46" t="s">
        <v>147</v>
      </c>
      <c r="B34" s="97">
        <f>+B32+B33</f>
        <v>2092500</v>
      </c>
      <c r="C34" s="98">
        <f>+C32</f>
        <v>2303254</v>
      </c>
      <c r="E34" s="93" t="s">
        <v>55</v>
      </c>
      <c r="F34" s="25">
        <f>0.25*(B9-B23)</f>
        <v>372500</v>
      </c>
    </row>
    <row r="35" spans="1:6" x14ac:dyDescent="0.25">
      <c r="A35" s="76" t="s">
        <v>46</v>
      </c>
      <c r="B35" s="116">
        <f>+C34-B34</f>
        <v>210754</v>
      </c>
      <c r="C35" s="117"/>
      <c r="E35" s="95"/>
      <c r="F35" s="96"/>
    </row>
    <row r="36" spans="1:6" x14ac:dyDescent="0.25">
      <c r="E36" s="95"/>
      <c r="F36" s="96"/>
    </row>
    <row r="39" spans="1:6" x14ac:dyDescent="0.25">
      <c r="A39" s="77" t="s">
        <v>47</v>
      </c>
      <c r="B39" s="78">
        <f>+B17</f>
        <v>706000</v>
      </c>
    </row>
    <row r="40" spans="1:6" x14ac:dyDescent="0.25">
      <c r="A40" s="77" t="s">
        <v>48</v>
      </c>
      <c r="B40" s="78">
        <f>+F34</f>
        <v>372500</v>
      </c>
    </row>
    <row r="41" spans="1:6" x14ac:dyDescent="0.25">
      <c r="A41" s="76" t="s">
        <v>49</v>
      </c>
      <c r="B41" s="25">
        <f>+B39-B40</f>
        <v>333500</v>
      </c>
    </row>
    <row r="44" spans="1:6" x14ac:dyDescent="0.25">
      <c r="A44" s="19"/>
    </row>
    <row r="45" spans="1:6" ht="30.75" customHeight="1" x14ac:dyDescent="0.25">
      <c r="A45" s="22" t="s">
        <v>56</v>
      </c>
      <c r="B45" s="23" t="s">
        <v>57</v>
      </c>
      <c r="C45" s="22" t="s">
        <v>5</v>
      </c>
      <c r="D45" s="23" t="s">
        <v>58</v>
      </c>
      <c r="E45" s="23" t="s">
        <v>59</v>
      </c>
      <c r="F45" s="18"/>
    </row>
    <row r="46" spans="1:6" x14ac:dyDescent="0.25">
      <c r="A46" s="16" t="str">
        <f t="shared" ref="A46:B48" si="2">+A14</f>
        <v xml:space="preserve">Lic Marini </v>
      </c>
      <c r="B46" s="15">
        <f t="shared" si="2"/>
        <v>336000</v>
      </c>
      <c r="C46" s="14">
        <f>+B46/$B$49</f>
        <v>0.47592067988668557</v>
      </c>
      <c r="D46" s="15">
        <f>+C46*$D$49</f>
        <v>177280.45325779039</v>
      </c>
      <c r="E46" s="15">
        <f>+C46*$E$49</f>
        <v>158719.54674220964</v>
      </c>
    </row>
    <row r="47" spans="1:6" x14ac:dyDescent="0.25">
      <c r="A47" s="16" t="str">
        <f t="shared" si="2"/>
        <v xml:space="preserve">Cra. Gómez </v>
      </c>
      <c r="B47" s="15">
        <f t="shared" si="2"/>
        <v>257000</v>
      </c>
      <c r="C47" s="14">
        <f t="shared" ref="C47:C48" si="3">+B47/$B$49</f>
        <v>0.3640226628895184</v>
      </c>
      <c r="D47" s="15">
        <f t="shared" ref="D47:D48" si="4">+C47*$D$49</f>
        <v>135598.44192634561</v>
      </c>
      <c r="E47" s="15">
        <f t="shared" ref="E47:E48" si="5">+C47*$E$49</f>
        <v>121401.55807365439</v>
      </c>
    </row>
    <row r="48" spans="1:6" x14ac:dyDescent="0.25">
      <c r="A48" s="16" t="str">
        <f t="shared" si="2"/>
        <v>Lic. Méndez</v>
      </c>
      <c r="B48" s="15">
        <f t="shared" si="2"/>
        <v>113000</v>
      </c>
      <c r="C48" s="14">
        <f t="shared" si="3"/>
        <v>0.16005665722379603</v>
      </c>
      <c r="D48" s="15">
        <f t="shared" si="4"/>
        <v>59621.104815864019</v>
      </c>
      <c r="E48" s="15">
        <f t="shared" si="5"/>
        <v>53378.895184135974</v>
      </c>
    </row>
    <row r="49" spans="1:6" x14ac:dyDescent="0.25">
      <c r="A49" s="24" t="s">
        <v>64</v>
      </c>
      <c r="B49" s="25">
        <f>SUM(B46:B48)</f>
        <v>706000</v>
      </c>
      <c r="C49" s="26">
        <f>+SUM(C46:C48)</f>
        <v>1</v>
      </c>
      <c r="D49" s="25">
        <f>+B40</f>
        <v>372500</v>
      </c>
      <c r="E49" s="25">
        <f>+B41</f>
        <v>333500</v>
      </c>
    </row>
    <row r="52" spans="1:6" ht="45.75" customHeight="1" x14ac:dyDescent="0.25">
      <c r="A52" s="22" t="s">
        <v>56</v>
      </c>
      <c r="B52" s="22" t="s">
        <v>5</v>
      </c>
      <c r="C52" s="23" t="str">
        <f>+E45</f>
        <v>EXCEDENTE NO DEDUC. PARA S.R.L.</v>
      </c>
      <c r="D52" s="23" t="s">
        <v>60</v>
      </c>
      <c r="E52" s="23" t="s">
        <v>61</v>
      </c>
      <c r="F52" s="23" t="s">
        <v>62</v>
      </c>
    </row>
    <row r="53" spans="1:6" x14ac:dyDescent="0.25">
      <c r="A53" s="16" t="str">
        <f>+A46</f>
        <v xml:space="preserve">Lic Marini </v>
      </c>
      <c r="B53" s="20">
        <f>+C46</f>
        <v>0.47592067988668557</v>
      </c>
      <c r="C53" s="15">
        <f>+B53*$C$56</f>
        <v>158719.54674220964</v>
      </c>
      <c r="D53" s="15">
        <f>+B53*$D$56</f>
        <v>100302.18696883853</v>
      </c>
      <c r="E53" s="15">
        <f>+C53-D53</f>
        <v>58417.359773371107</v>
      </c>
      <c r="F53" s="17">
        <f>+D46+E53</f>
        <v>235697.8130311615</v>
      </c>
    </row>
    <row r="54" spans="1:6" x14ac:dyDescent="0.25">
      <c r="A54" s="16" t="str">
        <f t="shared" ref="A54:A55" si="6">+A47</f>
        <v xml:space="preserve">Cra. Gómez </v>
      </c>
      <c r="B54" s="20">
        <f t="shared" ref="B54:B55" si="7">+C47</f>
        <v>0.3640226628895184</v>
      </c>
      <c r="C54" s="15">
        <f t="shared" ref="C54:C55" si="8">+B54*$C$56</f>
        <v>121401.55807365439</v>
      </c>
      <c r="D54" s="15">
        <f t="shared" ref="D54:D55" si="9">+B54*$D$56</f>
        <v>76719.232294617555</v>
      </c>
      <c r="E54" s="15">
        <f t="shared" ref="E54:E55" si="10">+C54-D54</f>
        <v>44682.325779036837</v>
      </c>
      <c r="F54" s="17">
        <f t="shared" ref="F54:F56" si="11">+D47+E54</f>
        <v>180280.76770538243</v>
      </c>
    </row>
    <row r="55" spans="1:6" x14ac:dyDescent="0.25">
      <c r="A55" s="21" t="str">
        <f t="shared" si="6"/>
        <v>Lic. Méndez</v>
      </c>
      <c r="B55" s="20">
        <f t="shared" si="7"/>
        <v>0.16005665722379603</v>
      </c>
      <c r="C55" s="15">
        <f t="shared" si="8"/>
        <v>53378.895184135974</v>
      </c>
      <c r="D55" s="15">
        <f t="shared" si="9"/>
        <v>33732.58073654391</v>
      </c>
      <c r="E55" s="15">
        <f t="shared" si="10"/>
        <v>19646.314447592064</v>
      </c>
      <c r="F55" s="17">
        <f t="shared" si="11"/>
        <v>79267.419263456075</v>
      </c>
    </row>
    <row r="56" spans="1:6" x14ac:dyDescent="0.25">
      <c r="A56" s="24" t="s">
        <v>63</v>
      </c>
      <c r="B56" s="26">
        <f>+SUM(B53:B55)</f>
        <v>1</v>
      </c>
      <c r="C56" s="25">
        <f>+B41</f>
        <v>333500</v>
      </c>
      <c r="D56" s="25">
        <f>+B35</f>
        <v>210754</v>
      </c>
      <c r="E56" s="25">
        <f>+C56-D56</f>
        <v>122746</v>
      </c>
      <c r="F56" s="25">
        <f t="shared" si="11"/>
        <v>495246</v>
      </c>
    </row>
  </sheetData>
  <mergeCells count="3">
    <mergeCell ref="A3:F4"/>
    <mergeCell ref="A26:C26"/>
    <mergeCell ref="B35:C35"/>
  </mergeCells>
  <pageMargins left="0.7" right="0.7" top="0.75" bottom="0.75" header="0.3" footer="0.3"/>
  <pageSetup scale="6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4"/>
  <sheetViews>
    <sheetView showGridLines="0" workbookViewId="0">
      <selection activeCell="C6" sqref="C6"/>
    </sheetView>
  </sheetViews>
  <sheetFormatPr baseColWidth="10" defaultRowHeight="15" x14ac:dyDescent="0.25"/>
  <cols>
    <col min="1" max="1" width="48.42578125" style="6" customWidth="1"/>
    <col min="2" max="6" width="20.28515625" style="6" customWidth="1"/>
    <col min="7" max="7" width="12.42578125" style="6" bestFit="1" customWidth="1"/>
    <col min="8" max="8" width="14.28515625" style="6" customWidth="1"/>
    <col min="9" max="16384" width="11.42578125" style="6"/>
  </cols>
  <sheetData>
    <row r="1" spans="1:8" ht="15.75" x14ac:dyDescent="0.25">
      <c r="A1" s="5" t="s">
        <v>65</v>
      </c>
    </row>
    <row r="2" spans="1:8" ht="15.75" thickBot="1" x14ac:dyDescent="0.3"/>
    <row r="3" spans="1:8" x14ac:dyDescent="0.25">
      <c r="A3" s="100" t="s">
        <v>170</v>
      </c>
      <c r="B3" s="110"/>
      <c r="C3" s="110"/>
      <c r="D3" s="110"/>
      <c r="E3" s="110"/>
      <c r="F3" s="110"/>
      <c r="G3" s="110"/>
      <c r="H3" s="111"/>
    </row>
    <row r="4" spans="1:8" ht="15.75" thickBot="1" x14ac:dyDescent="0.3">
      <c r="A4" s="112"/>
      <c r="B4" s="113"/>
      <c r="C4" s="113"/>
      <c r="D4" s="113"/>
      <c r="E4" s="113"/>
      <c r="F4" s="113"/>
      <c r="G4" s="113"/>
      <c r="H4" s="114"/>
    </row>
    <row r="6" spans="1:8" x14ac:dyDescent="0.25">
      <c r="A6" s="4" t="s">
        <v>7</v>
      </c>
    </row>
    <row r="10" spans="1:8" x14ac:dyDescent="0.25">
      <c r="A10" s="120" t="s">
        <v>84</v>
      </c>
      <c r="B10" s="120"/>
      <c r="C10" s="120"/>
    </row>
    <row r="11" spans="1:8" x14ac:dyDescent="0.25">
      <c r="A11" s="31" t="s">
        <v>85</v>
      </c>
      <c r="B11" s="32"/>
      <c r="C11" s="33">
        <v>42318</v>
      </c>
      <c r="D11" s="6" t="s">
        <v>166</v>
      </c>
    </row>
    <row r="12" spans="1:8" x14ac:dyDescent="0.25">
      <c r="A12" s="118" t="s">
        <v>86</v>
      </c>
      <c r="B12" s="119"/>
      <c r="C12" s="34">
        <f>+SUM(C11:C11)</f>
        <v>42318</v>
      </c>
    </row>
    <row r="15" spans="1:8" x14ac:dyDescent="0.25">
      <c r="A15" s="127" t="s">
        <v>9</v>
      </c>
      <c r="B15" s="127"/>
      <c r="C15" s="127"/>
      <c r="D15" s="127"/>
      <c r="E15" s="127"/>
    </row>
    <row r="16" spans="1:8" x14ac:dyDescent="0.25">
      <c r="A16" s="60" t="s">
        <v>2</v>
      </c>
      <c r="B16" s="60" t="s">
        <v>3</v>
      </c>
      <c r="C16" s="60" t="s">
        <v>4</v>
      </c>
      <c r="D16" s="60" t="s">
        <v>5</v>
      </c>
      <c r="E16" s="60" t="s">
        <v>6</v>
      </c>
    </row>
    <row r="17" spans="1:6" x14ac:dyDescent="0.25">
      <c r="A17" s="2">
        <v>0</v>
      </c>
      <c r="B17" s="2">
        <v>10000</v>
      </c>
      <c r="C17" s="2">
        <v>0</v>
      </c>
      <c r="D17" s="37">
        <v>0.09</v>
      </c>
      <c r="E17" s="2">
        <v>0</v>
      </c>
    </row>
    <row r="18" spans="1:6" x14ac:dyDescent="0.25">
      <c r="A18" s="2">
        <v>10000</v>
      </c>
      <c r="B18" s="2">
        <v>20000</v>
      </c>
      <c r="C18" s="2">
        <v>900</v>
      </c>
      <c r="D18" s="37">
        <v>0.14000000000000001</v>
      </c>
      <c r="E18" s="2">
        <v>10000</v>
      </c>
    </row>
    <row r="19" spans="1:6" x14ac:dyDescent="0.25">
      <c r="A19" s="2">
        <v>20000</v>
      </c>
      <c r="B19" s="2">
        <v>30000</v>
      </c>
      <c r="C19" s="2">
        <v>2300</v>
      </c>
      <c r="D19" s="37">
        <v>0.19</v>
      </c>
      <c r="E19" s="2">
        <v>20000</v>
      </c>
    </row>
    <row r="20" spans="1:6" x14ac:dyDescent="0.25">
      <c r="A20" s="2">
        <v>30000</v>
      </c>
      <c r="B20" s="2">
        <v>60000</v>
      </c>
      <c r="C20" s="2">
        <v>4200</v>
      </c>
      <c r="D20" s="37">
        <v>0.23</v>
      </c>
      <c r="E20" s="2">
        <v>30000</v>
      </c>
    </row>
    <row r="21" spans="1:6" x14ac:dyDescent="0.25">
      <c r="A21" s="2">
        <v>60000</v>
      </c>
      <c r="B21" s="2">
        <v>90000</v>
      </c>
      <c r="C21" s="2">
        <v>11100</v>
      </c>
      <c r="D21" s="37">
        <v>0.27</v>
      </c>
      <c r="E21" s="2">
        <v>60000</v>
      </c>
    </row>
    <row r="22" spans="1:6" x14ac:dyDescent="0.25">
      <c r="A22" s="2">
        <v>90000</v>
      </c>
      <c r="B22" s="2">
        <v>120000</v>
      </c>
      <c r="C22" s="2">
        <v>19200</v>
      </c>
      <c r="D22" s="37">
        <v>0.31</v>
      </c>
      <c r="E22" s="2">
        <v>90000</v>
      </c>
    </row>
    <row r="23" spans="1:6" x14ac:dyDescent="0.25">
      <c r="A23" s="2">
        <v>120000</v>
      </c>
      <c r="B23" s="1" t="s">
        <v>1</v>
      </c>
      <c r="C23" s="2">
        <v>28500</v>
      </c>
      <c r="D23" s="37">
        <v>0.35</v>
      </c>
      <c r="E23" s="2">
        <v>120000</v>
      </c>
    </row>
    <row r="27" spans="1:6" x14ac:dyDescent="0.25">
      <c r="A27" s="128" t="s">
        <v>97</v>
      </c>
      <c r="B27" s="128"/>
      <c r="C27" s="128"/>
      <c r="D27" s="45"/>
      <c r="E27" s="45"/>
      <c r="F27" s="45"/>
    </row>
    <row r="28" spans="1:6" x14ac:dyDescent="0.25">
      <c r="A28" s="126" t="s">
        <v>105</v>
      </c>
      <c r="B28" s="126"/>
      <c r="C28" s="126"/>
      <c r="D28" s="45"/>
      <c r="E28" s="45"/>
      <c r="F28" s="45"/>
    </row>
    <row r="29" spans="1:6" x14ac:dyDescent="0.25">
      <c r="B29" s="16" t="s">
        <v>106</v>
      </c>
      <c r="C29" s="16" t="s">
        <v>107</v>
      </c>
      <c r="D29" s="43"/>
      <c r="E29" s="43"/>
      <c r="F29" s="43"/>
    </row>
    <row r="30" spans="1:6" x14ac:dyDescent="0.25">
      <c r="A30" s="1" t="s">
        <v>162</v>
      </c>
      <c r="B30" s="2">
        <v>4620</v>
      </c>
      <c r="C30" s="2">
        <f>+B30*12</f>
        <v>55440</v>
      </c>
      <c r="D30" s="2" t="s">
        <v>131</v>
      </c>
      <c r="E30" s="32"/>
      <c r="F30" s="44"/>
    </row>
    <row r="31" spans="1:6" x14ac:dyDescent="0.25">
      <c r="A31" s="1" t="s">
        <v>163</v>
      </c>
      <c r="B31" s="2">
        <v>6120</v>
      </c>
      <c r="C31" s="2">
        <f t="shared" ref="C31:C32" si="0">+B31*12</f>
        <v>73440</v>
      </c>
      <c r="D31" s="2" t="s">
        <v>131</v>
      </c>
      <c r="E31" s="32"/>
      <c r="F31" s="44"/>
    </row>
    <row r="32" spans="1:6" x14ac:dyDescent="0.25">
      <c r="A32" s="1" t="s">
        <v>98</v>
      </c>
      <c r="B32" s="2">
        <v>3200</v>
      </c>
      <c r="C32" s="2">
        <f t="shared" si="0"/>
        <v>38400</v>
      </c>
      <c r="D32" s="2" t="s">
        <v>131</v>
      </c>
      <c r="E32" s="32"/>
      <c r="F32" s="44"/>
    </row>
    <row r="33" spans="1:7" x14ac:dyDescent="0.25">
      <c r="A33" s="1" t="s">
        <v>153</v>
      </c>
      <c r="B33" s="2">
        <v>13560</v>
      </c>
      <c r="C33" s="2">
        <f>+B33</f>
        <v>13560</v>
      </c>
      <c r="D33" s="2" t="s">
        <v>132</v>
      </c>
      <c r="E33" s="32"/>
      <c r="F33" s="44"/>
    </row>
    <row r="34" spans="1:7" x14ac:dyDescent="0.25">
      <c r="A34" s="46" t="s">
        <v>164</v>
      </c>
      <c r="B34" s="2">
        <f>5000+3600</f>
        <v>8600</v>
      </c>
      <c r="C34" s="2">
        <f>+B34</f>
        <v>8600</v>
      </c>
      <c r="D34" s="73" t="s">
        <v>132</v>
      </c>
    </row>
    <row r="38" spans="1:7" x14ac:dyDescent="0.25">
      <c r="A38" s="128" t="s">
        <v>104</v>
      </c>
      <c r="B38" s="128"/>
      <c r="C38" s="128"/>
      <c r="D38" s="128"/>
      <c r="E38" s="128"/>
      <c r="F38" s="128"/>
    </row>
    <row r="39" spans="1:7" x14ac:dyDescent="0.25">
      <c r="A39" s="126" t="s">
        <v>96</v>
      </c>
      <c r="B39" s="126"/>
      <c r="C39" s="126"/>
      <c r="D39" s="126"/>
      <c r="E39" s="126"/>
      <c r="F39" s="126"/>
    </row>
    <row r="40" spans="1:7" x14ac:dyDescent="0.25">
      <c r="C40" s="42">
        <v>0.2</v>
      </c>
      <c r="D40" s="42">
        <v>0.8</v>
      </c>
    </row>
    <row r="41" spans="1:7" x14ac:dyDescent="0.25">
      <c r="B41" s="16" t="s">
        <v>99</v>
      </c>
      <c r="C41" s="16" t="s">
        <v>100</v>
      </c>
      <c r="D41" s="16" t="s">
        <v>101</v>
      </c>
      <c r="E41" s="16" t="s">
        <v>133</v>
      </c>
      <c r="F41" s="16" t="s">
        <v>103</v>
      </c>
    </row>
    <row r="42" spans="1:7" x14ac:dyDescent="0.25">
      <c r="A42" s="1" t="s">
        <v>165</v>
      </c>
      <c r="B42" s="2">
        <v>1350000</v>
      </c>
      <c r="C42" s="2">
        <f>+B42*$C$40</f>
        <v>270000</v>
      </c>
      <c r="D42" s="2">
        <f>+B42*$D$40</f>
        <v>1080000</v>
      </c>
      <c r="E42" s="1">
        <v>200</v>
      </c>
      <c r="F42" s="2">
        <f>+D42/E42*4</f>
        <v>21600</v>
      </c>
      <c r="G42" s="1" t="s">
        <v>134</v>
      </c>
    </row>
    <row r="43" spans="1:7" x14ac:dyDescent="0.25">
      <c r="A43" s="1" t="s">
        <v>163</v>
      </c>
      <c r="B43" s="2">
        <v>1350000</v>
      </c>
      <c r="C43" s="2">
        <f>+B43*$C$40</f>
        <v>270000</v>
      </c>
      <c r="D43" s="2">
        <f>+B43*$D$40</f>
        <v>1080000</v>
      </c>
      <c r="E43" s="1">
        <v>200</v>
      </c>
      <c r="F43" s="2">
        <f t="shared" ref="F43:F44" si="1">+D43/E43*4</f>
        <v>21600</v>
      </c>
      <c r="G43" s="1" t="s">
        <v>134</v>
      </c>
    </row>
    <row r="44" spans="1:7" x14ac:dyDescent="0.25">
      <c r="A44" s="1" t="s">
        <v>98</v>
      </c>
      <c r="B44" s="2">
        <v>320000</v>
      </c>
      <c r="C44" s="2">
        <f>+B44*$C$40</f>
        <v>64000</v>
      </c>
      <c r="D44" s="2">
        <f>+B44*$D$40</f>
        <v>256000</v>
      </c>
      <c r="E44" s="1">
        <v>200</v>
      </c>
      <c r="F44" s="2">
        <f t="shared" si="1"/>
        <v>5120</v>
      </c>
      <c r="G44" s="1" t="s">
        <v>134</v>
      </c>
    </row>
    <row r="45" spans="1:7" x14ac:dyDescent="0.25">
      <c r="A45" s="1" t="s">
        <v>153</v>
      </c>
      <c r="B45" s="2">
        <v>53560</v>
      </c>
      <c r="C45" s="2"/>
      <c r="D45" s="2">
        <f>+B45</f>
        <v>53560</v>
      </c>
      <c r="E45" s="1">
        <f>+E42-21</f>
        <v>179</v>
      </c>
      <c r="F45" s="2">
        <f>+D45/E45*3</f>
        <v>897.65363128491617</v>
      </c>
      <c r="G45" s="46" t="s">
        <v>132</v>
      </c>
    </row>
    <row r="49" spans="1:4" x14ac:dyDescent="0.25">
      <c r="A49" s="128" t="s">
        <v>108</v>
      </c>
      <c r="B49" s="128"/>
      <c r="C49" s="128"/>
    </row>
    <row r="50" spans="1:4" x14ac:dyDescent="0.25">
      <c r="A50" s="126" t="s">
        <v>109</v>
      </c>
      <c r="B50" s="126"/>
      <c r="C50" s="126"/>
    </row>
    <row r="51" spans="1:4" x14ac:dyDescent="0.25">
      <c r="B51" s="16" t="s">
        <v>106</v>
      </c>
      <c r="C51" s="16" t="s">
        <v>107</v>
      </c>
    </row>
    <row r="52" spans="1:4" x14ac:dyDescent="0.25">
      <c r="A52" s="1" t="s">
        <v>162</v>
      </c>
      <c r="B52" s="2"/>
      <c r="C52" s="2">
        <f>5%*C30</f>
        <v>2772</v>
      </c>
      <c r="D52" s="1" t="s">
        <v>135</v>
      </c>
    </row>
    <row r="53" spans="1:4" x14ac:dyDescent="0.25">
      <c r="A53" s="1" t="s">
        <v>163</v>
      </c>
      <c r="B53" s="2"/>
      <c r="C53" s="2">
        <f>5%*C31</f>
        <v>3672</v>
      </c>
      <c r="D53" s="1" t="s">
        <v>135</v>
      </c>
    </row>
    <row r="54" spans="1:4" x14ac:dyDescent="0.25">
      <c r="A54" s="1" t="s">
        <v>98</v>
      </c>
      <c r="B54" s="2"/>
      <c r="C54" s="2">
        <f>5%*C32</f>
        <v>1920</v>
      </c>
      <c r="D54" s="1" t="s">
        <v>135</v>
      </c>
    </row>
    <row r="57" spans="1:4" x14ac:dyDescent="0.25">
      <c r="A57" s="128" t="s">
        <v>110</v>
      </c>
      <c r="B57" s="128"/>
      <c r="C57" s="128"/>
    </row>
    <row r="58" spans="1:4" x14ac:dyDescent="0.25">
      <c r="A58" s="126" t="s">
        <v>111</v>
      </c>
      <c r="B58" s="126"/>
      <c r="C58" s="129"/>
    </row>
    <row r="59" spans="1:4" x14ac:dyDescent="0.25">
      <c r="A59" s="47" t="s">
        <v>138</v>
      </c>
      <c r="B59" s="2">
        <v>7562145</v>
      </c>
      <c r="C59" s="1" t="s">
        <v>136</v>
      </c>
    </row>
    <row r="60" spans="1:4" x14ac:dyDescent="0.25">
      <c r="A60" s="47" t="s">
        <v>5</v>
      </c>
      <c r="B60" s="48">
        <v>0.05</v>
      </c>
    </row>
    <row r="61" spans="1:4" x14ac:dyDescent="0.25">
      <c r="A61" s="47" t="s">
        <v>112</v>
      </c>
      <c r="B61" s="15">
        <f>+B60*B59</f>
        <v>378107.25</v>
      </c>
    </row>
    <row r="64" spans="1:4" x14ac:dyDescent="0.25">
      <c r="A64" s="128" t="s">
        <v>113</v>
      </c>
      <c r="B64" s="128"/>
      <c r="C64" s="128"/>
    </row>
    <row r="65" spans="1:6" x14ac:dyDescent="0.25">
      <c r="A65" s="126" t="s">
        <v>114</v>
      </c>
      <c r="B65" s="126"/>
      <c r="C65" s="126"/>
    </row>
    <row r="66" spans="1:6" x14ac:dyDescent="0.25">
      <c r="A66" s="48">
        <v>0.25</v>
      </c>
      <c r="B66" s="1"/>
      <c r="C66" s="1"/>
    </row>
    <row r="67" spans="1:6" x14ac:dyDescent="0.25">
      <c r="A67" s="47" t="s">
        <v>115</v>
      </c>
      <c r="B67" s="15">
        <f>+A66*B61</f>
        <v>94526.8125</v>
      </c>
      <c r="C67" s="1" t="s">
        <v>137</v>
      </c>
    </row>
    <row r="69" spans="1:6" x14ac:dyDescent="0.25">
      <c r="A69" s="47" t="s">
        <v>116</v>
      </c>
      <c r="B69" s="2">
        <v>145000</v>
      </c>
    </row>
    <row r="72" spans="1:6" x14ac:dyDescent="0.25">
      <c r="A72" s="128" t="s">
        <v>117</v>
      </c>
      <c r="B72" s="128"/>
      <c r="C72" s="128"/>
      <c r="D72" s="128"/>
      <c r="E72" s="128"/>
      <c r="F72" s="45"/>
    </row>
    <row r="73" spans="1:6" x14ac:dyDescent="0.25">
      <c r="A73" s="126" t="s">
        <v>118</v>
      </c>
      <c r="B73" s="126"/>
      <c r="C73" s="126"/>
      <c r="D73" s="126"/>
      <c r="E73" s="126"/>
      <c r="F73" s="45"/>
    </row>
    <row r="74" spans="1:6" x14ac:dyDescent="0.25">
      <c r="B74" s="16" t="s">
        <v>99</v>
      </c>
      <c r="C74" s="16" t="s">
        <v>120</v>
      </c>
      <c r="D74" s="16" t="s">
        <v>102</v>
      </c>
      <c r="E74" s="16" t="s">
        <v>103</v>
      </c>
    </row>
    <row r="75" spans="1:6" x14ac:dyDescent="0.25">
      <c r="A75" s="1" t="s">
        <v>119</v>
      </c>
      <c r="B75" s="2">
        <v>2200</v>
      </c>
      <c r="C75" s="49">
        <v>3</v>
      </c>
      <c r="D75" s="50">
        <v>10</v>
      </c>
      <c r="E75" s="2">
        <f>+(B75*C75)/D75</f>
        <v>660</v>
      </c>
      <c r="F75" s="1" t="s">
        <v>139</v>
      </c>
    </row>
    <row r="78" spans="1:6" x14ac:dyDescent="0.25">
      <c r="A78" s="128" t="s">
        <v>121</v>
      </c>
      <c r="B78" s="128"/>
      <c r="C78" s="45"/>
    </row>
    <row r="79" spans="1:6" x14ac:dyDescent="0.25">
      <c r="A79" s="126" t="s">
        <v>122</v>
      </c>
      <c r="B79" s="126"/>
    </row>
    <row r="80" spans="1:6" x14ac:dyDescent="0.25">
      <c r="A80" s="16" t="s">
        <v>123</v>
      </c>
      <c r="B80" s="2">
        <v>530000</v>
      </c>
      <c r="C80" s="1" t="s">
        <v>136</v>
      </c>
    </row>
    <row r="81" spans="1:3" x14ac:dyDescent="0.25">
      <c r="A81" s="16" t="s">
        <v>124</v>
      </c>
      <c r="B81" s="2">
        <v>120000</v>
      </c>
      <c r="C81" s="1" t="s">
        <v>137</v>
      </c>
    </row>
    <row r="82" spans="1:3" x14ac:dyDescent="0.25">
      <c r="A82" s="16" t="s">
        <v>125</v>
      </c>
      <c r="B82" s="2">
        <f>+B80-B81</f>
        <v>410000</v>
      </c>
    </row>
    <row r="86" spans="1:3" x14ac:dyDescent="0.25">
      <c r="A86" s="122" t="s">
        <v>66</v>
      </c>
      <c r="B86" s="123"/>
    </row>
    <row r="87" spans="1:3" x14ac:dyDescent="0.25">
      <c r="A87" s="124" t="s">
        <v>8</v>
      </c>
      <c r="B87" s="125"/>
    </row>
    <row r="88" spans="1:3" x14ac:dyDescent="0.25">
      <c r="A88" s="30" t="s">
        <v>151</v>
      </c>
      <c r="B88" s="39">
        <f>+C30</f>
        <v>55440</v>
      </c>
      <c r="C88" s="58" t="s">
        <v>97</v>
      </c>
    </row>
    <row r="89" spans="1:3" x14ac:dyDescent="0.25">
      <c r="A89" s="30" t="s">
        <v>152</v>
      </c>
      <c r="B89" s="39">
        <f>+C31</f>
        <v>73440</v>
      </c>
      <c r="C89" s="58" t="s">
        <v>97</v>
      </c>
    </row>
    <row r="90" spans="1:3" x14ac:dyDescent="0.25">
      <c r="A90" s="30" t="s">
        <v>71</v>
      </c>
      <c r="B90" s="39">
        <f>+C32</f>
        <v>38400</v>
      </c>
      <c r="C90" s="58" t="s">
        <v>97</v>
      </c>
    </row>
    <row r="91" spans="1:3" x14ac:dyDescent="0.25">
      <c r="A91" s="30" t="s">
        <v>153</v>
      </c>
      <c r="B91" s="39">
        <f>+C33</f>
        <v>13560</v>
      </c>
      <c r="C91" s="58" t="s">
        <v>97</v>
      </c>
    </row>
    <row r="92" spans="1:3" x14ac:dyDescent="0.25">
      <c r="A92" s="30" t="s">
        <v>154</v>
      </c>
      <c r="B92" s="39">
        <f>+C34</f>
        <v>8600</v>
      </c>
      <c r="C92" s="58" t="s">
        <v>97</v>
      </c>
    </row>
    <row r="93" spans="1:3" x14ac:dyDescent="0.25">
      <c r="A93" s="56" t="s">
        <v>68</v>
      </c>
      <c r="B93" s="57">
        <f>+SUM(B88:B92)</f>
        <v>189440</v>
      </c>
      <c r="C93" s="58"/>
    </row>
    <row r="94" spans="1:3" x14ac:dyDescent="0.25">
      <c r="A94" s="28" t="s">
        <v>155</v>
      </c>
      <c r="B94" s="40">
        <f>+F42</f>
        <v>21600</v>
      </c>
      <c r="C94" s="58" t="s">
        <v>104</v>
      </c>
    </row>
    <row r="95" spans="1:3" x14ac:dyDescent="0.25">
      <c r="A95" s="28" t="s">
        <v>156</v>
      </c>
      <c r="B95" s="40">
        <f>+F43</f>
        <v>21600</v>
      </c>
      <c r="C95" s="58" t="s">
        <v>104</v>
      </c>
    </row>
    <row r="96" spans="1:3" x14ac:dyDescent="0.25">
      <c r="A96" s="28" t="s">
        <v>72</v>
      </c>
      <c r="B96" s="40">
        <f>+F44</f>
        <v>5120</v>
      </c>
      <c r="C96" s="58" t="s">
        <v>104</v>
      </c>
    </row>
    <row r="97" spans="1:3" x14ac:dyDescent="0.25">
      <c r="A97" s="28" t="s">
        <v>157</v>
      </c>
      <c r="B97" s="40">
        <f>+F45</f>
        <v>897.65363128491617</v>
      </c>
      <c r="C97" s="58" t="s">
        <v>104</v>
      </c>
    </row>
    <row r="98" spans="1:3" x14ac:dyDescent="0.25">
      <c r="A98" s="28" t="s">
        <v>158</v>
      </c>
      <c r="B98" s="40">
        <v>3950</v>
      </c>
      <c r="C98" s="58" t="s">
        <v>167</v>
      </c>
    </row>
    <row r="99" spans="1:3" x14ac:dyDescent="0.25">
      <c r="A99" s="28" t="s">
        <v>159</v>
      </c>
      <c r="B99" s="40">
        <v>3950</v>
      </c>
      <c r="C99" s="58" t="s">
        <v>167</v>
      </c>
    </row>
    <row r="100" spans="1:3" x14ac:dyDescent="0.25">
      <c r="A100" s="28" t="s">
        <v>74</v>
      </c>
      <c r="B100" s="40">
        <f>720*12</f>
        <v>8640</v>
      </c>
      <c r="C100" s="58" t="s">
        <v>167</v>
      </c>
    </row>
    <row r="101" spans="1:3" x14ac:dyDescent="0.25">
      <c r="A101" s="28" t="s">
        <v>160</v>
      </c>
      <c r="B101" s="40">
        <f>+C52</f>
        <v>2772</v>
      </c>
      <c r="C101" s="58" t="s">
        <v>108</v>
      </c>
    </row>
    <row r="102" spans="1:3" x14ac:dyDescent="0.25">
      <c r="A102" s="28" t="s">
        <v>161</v>
      </c>
      <c r="B102" s="40">
        <f>+C53</f>
        <v>3672</v>
      </c>
      <c r="C102" s="58" t="s">
        <v>108</v>
      </c>
    </row>
    <row r="103" spans="1:3" x14ac:dyDescent="0.25">
      <c r="A103" s="28" t="s">
        <v>73</v>
      </c>
      <c r="B103" s="40">
        <f>+C54</f>
        <v>1920</v>
      </c>
      <c r="C103" s="58" t="s">
        <v>108</v>
      </c>
    </row>
    <row r="104" spans="1:3" x14ac:dyDescent="0.25">
      <c r="A104" s="62" t="s">
        <v>69</v>
      </c>
      <c r="B104" s="63">
        <f>+SUM(B94:B103)</f>
        <v>74121.65363128492</v>
      </c>
      <c r="C104" s="58"/>
    </row>
    <row r="105" spans="1:3" x14ac:dyDescent="0.25">
      <c r="A105" s="69" t="s">
        <v>70</v>
      </c>
      <c r="B105" s="57">
        <f>+B93-B104</f>
        <v>115318.34636871508</v>
      </c>
      <c r="C105" s="58"/>
    </row>
    <row r="106" spans="1:3" x14ac:dyDescent="0.25">
      <c r="A106" s="64"/>
      <c r="B106" s="65"/>
      <c r="C106" s="66"/>
    </row>
    <row r="107" spans="1:3" x14ac:dyDescent="0.25">
      <c r="A107" s="121" t="s">
        <v>67</v>
      </c>
      <c r="B107" s="121"/>
      <c r="C107" s="58"/>
    </row>
    <row r="108" spans="1:3" x14ac:dyDescent="0.25">
      <c r="A108" s="67" t="s">
        <v>78</v>
      </c>
      <c r="B108" s="68">
        <f>+B61</f>
        <v>378107.25</v>
      </c>
      <c r="C108" s="58" t="s">
        <v>110</v>
      </c>
    </row>
    <row r="109" spans="1:3" x14ac:dyDescent="0.25">
      <c r="A109" s="30" t="s">
        <v>80</v>
      </c>
      <c r="B109" s="39">
        <v>563520</v>
      </c>
      <c r="C109" s="58" t="s">
        <v>136</v>
      </c>
    </row>
    <row r="110" spans="1:3" x14ac:dyDescent="0.25">
      <c r="A110" s="28" t="s">
        <v>81</v>
      </c>
      <c r="B110" s="39">
        <f>750*3*12</f>
        <v>27000</v>
      </c>
      <c r="C110" s="58" t="s">
        <v>136</v>
      </c>
    </row>
    <row r="111" spans="1:3" x14ac:dyDescent="0.25">
      <c r="A111" s="30" t="s">
        <v>83</v>
      </c>
      <c r="B111" s="39">
        <f>+B82</f>
        <v>410000</v>
      </c>
      <c r="C111" s="58" t="s">
        <v>121</v>
      </c>
    </row>
    <row r="112" spans="1:3" x14ac:dyDescent="0.25">
      <c r="A112" s="54" t="s">
        <v>75</v>
      </c>
      <c r="B112" s="55">
        <f>+SUM(B108:B111)</f>
        <v>1378627.25</v>
      </c>
      <c r="C112" s="58"/>
    </row>
    <row r="113" spans="1:3" x14ac:dyDescent="0.25">
      <c r="A113" s="28" t="s">
        <v>79</v>
      </c>
      <c r="B113" s="40">
        <f>+B67</f>
        <v>94526.8125</v>
      </c>
      <c r="C113" s="58" t="s">
        <v>113</v>
      </c>
    </row>
    <row r="114" spans="1:3" x14ac:dyDescent="0.25">
      <c r="A114" s="6" t="s">
        <v>82</v>
      </c>
      <c r="B114" s="40">
        <f>+E75</f>
        <v>660</v>
      </c>
      <c r="C114" s="58" t="s">
        <v>117</v>
      </c>
    </row>
    <row r="115" spans="1:3" x14ac:dyDescent="0.25">
      <c r="A115" s="54" t="s">
        <v>76</v>
      </c>
      <c r="B115" s="55">
        <f>+SUM(B113:B114)</f>
        <v>95186.8125</v>
      </c>
    </row>
    <row r="116" spans="1:3" x14ac:dyDescent="0.25">
      <c r="A116" s="29" t="s">
        <v>77</v>
      </c>
      <c r="B116" s="41">
        <f>+B112-B115</f>
        <v>1283440.4375</v>
      </c>
    </row>
    <row r="118" spans="1:3" x14ac:dyDescent="0.25">
      <c r="A118" s="51" t="s">
        <v>126</v>
      </c>
      <c r="B118" s="52">
        <f>+B116+B105</f>
        <v>1398758.7838687152</v>
      </c>
    </row>
    <row r="122" spans="1:3" x14ac:dyDescent="0.25">
      <c r="A122" s="59" t="s">
        <v>127</v>
      </c>
      <c r="B122" s="25">
        <f>+B118</f>
        <v>1398758.7838687152</v>
      </c>
    </row>
    <row r="123" spans="1:3" x14ac:dyDescent="0.25">
      <c r="A123" s="38" t="s">
        <v>87</v>
      </c>
      <c r="B123" s="17">
        <v>0</v>
      </c>
    </row>
    <row r="124" spans="1:3" x14ac:dyDescent="0.25">
      <c r="A124" s="38" t="s">
        <v>88</v>
      </c>
      <c r="B124" s="17">
        <f>+B122-B123</f>
        <v>1398758.7838687152</v>
      </c>
    </row>
    <row r="125" spans="1:3" x14ac:dyDescent="0.25">
      <c r="A125" s="38" t="s">
        <v>89</v>
      </c>
      <c r="B125" s="17">
        <v>0</v>
      </c>
    </row>
    <row r="126" spans="1:3" x14ac:dyDescent="0.25">
      <c r="A126" s="38" t="s">
        <v>90</v>
      </c>
      <c r="B126" s="17">
        <f>+B124-B125</f>
        <v>1398758.7838687152</v>
      </c>
    </row>
    <row r="127" spans="1:3" x14ac:dyDescent="0.25">
      <c r="A127" s="38" t="s">
        <v>91</v>
      </c>
      <c r="B127" s="17">
        <f>+C12</f>
        <v>42318</v>
      </c>
    </row>
    <row r="128" spans="1:3" x14ac:dyDescent="0.25">
      <c r="A128" s="59" t="s">
        <v>92</v>
      </c>
      <c r="B128" s="25">
        <f>+B126-B127</f>
        <v>1356440.7838687152</v>
      </c>
    </row>
    <row r="129" spans="1:3" x14ac:dyDescent="0.25">
      <c r="A129" s="38" t="s">
        <v>93</v>
      </c>
      <c r="B129" s="35">
        <f>+D23</f>
        <v>0.35</v>
      </c>
    </row>
    <row r="130" spans="1:3" x14ac:dyDescent="0.25">
      <c r="A130" s="38" t="s">
        <v>0</v>
      </c>
      <c r="B130" s="36">
        <f>+(B128-E23)*B129+C23</f>
        <v>461254.27435405029</v>
      </c>
    </row>
    <row r="131" spans="1:3" x14ac:dyDescent="0.25">
      <c r="A131" s="38" t="s">
        <v>94</v>
      </c>
      <c r="B131" s="17">
        <v>0</v>
      </c>
    </row>
    <row r="132" spans="1:3" x14ac:dyDescent="0.25">
      <c r="A132" s="53" t="s">
        <v>95</v>
      </c>
      <c r="B132" s="52">
        <f>+B130-B131</f>
        <v>461254.27435405029</v>
      </c>
    </row>
    <row r="137" spans="1:3" x14ac:dyDescent="0.25">
      <c r="A137" s="130" t="s">
        <v>128</v>
      </c>
      <c r="B137" s="130"/>
      <c r="C137" s="130"/>
    </row>
    <row r="138" spans="1:3" x14ac:dyDescent="0.25">
      <c r="A138" s="70" t="s">
        <v>155</v>
      </c>
      <c r="B138" s="71">
        <f>+F42</f>
        <v>21600</v>
      </c>
    </row>
    <row r="139" spans="1:3" x14ac:dyDescent="0.25">
      <c r="A139" s="1" t="s">
        <v>156</v>
      </c>
      <c r="B139" s="15">
        <f>+F43</f>
        <v>21600</v>
      </c>
    </row>
    <row r="140" spans="1:3" x14ac:dyDescent="0.25">
      <c r="A140" s="1" t="s">
        <v>72</v>
      </c>
      <c r="B140" s="15">
        <f>+F44</f>
        <v>5120</v>
      </c>
    </row>
    <row r="141" spans="1:3" x14ac:dyDescent="0.25">
      <c r="A141" s="1" t="s">
        <v>157</v>
      </c>
      <c r="B141" s="15">
        <f>+F45</f>
        <v>897.65363128491617</v>
      </c>
    </row>
    <row r="142" spans="1:3" x14ac:dyDescent="0.25">
      <c r="A142" s="1" t="s">
        <v>129</v>
      </c>
      <c r="B142" s="15">
        <f>+B82</f>
        <v>410000</v>
      </c>
    </row>
    <row r="143" spans="1:3" x14ac:dyDescent="0.25">
      <c r="A143" s="1" t="s">
        <v>115</v>
      </c>
      <c r="B143" s="15">
        <f>+B67</f>
        <v>94526.8125</v>
      </c>
    </row>
    <row r="144" spans="1:3" x14ac:dyDescent="0.25">
      <c r="C144" s="61">
        <f>+SUM(B138:B143)</f>
        <v>553744.46613128483</v>
      </c>
    </row>
  </sheetData>
  <mergeCells count="22">
    <mergeCell ref="A64:C64"/>
    <mergeCell ref="A137:C137"/>
    <mergeCell ref="A72:E72"/>
    <mergeCell ref="A73:E73"/>
    <mergeCell ref="A78:B78"/>
    <mergeCell ref="A79:B79"/>
    <mergeCell ref="A12:B12"/>
    <mergeCell ref="A10:C10"/>
    <mergeCell ref="A3:H4"/>
    <mergeCell ref="A107:B107"/>
    <mergeCell ref="A86:B86"/>
    <mergeCell ref="A87:B87"/>
    <mergeCell ref="A65:C65"/>
    <mergeCell ref="A15:E15"/>
    <mergeCell ref="A38:F38"/>
    <mergeCell ref="A39:F39"/>
    <mergeCell ref="A28:C28"/>
    <mergeCell ref="A27:C27"/>
    <mergeCell ref="A49:C49"/>
    <mergeCell ref="A50:C50"/>
    <mergeCell ref="A57:C57"/>
    <mergeCell ref="A58:C58"/>
  </mergeCells>
  <pageMargins left="0.7" right="0.7" top="0.75" bottom="0.75" header="0.3" footer="0.3"/>
  <pageSetup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1</vt:lpstr>
      <vt:lpstr>2</vt:lpstr>
      <vt:lpstr>3</vt:lpstr>
      <vt:lpstr>4</vt:lpstr>
      <vt:lpstr>'1'!Área_de_impresión</vt:lpstr>
      <vt:lpstr>'2'!Área_de_impresión</vt:lpstr>
      <vt:lpstr>'3'!Área_de_impresión</vt:lpstr>
      <vt:lpstr>'4'!Área_de_impresión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2017-05-23T23:32:17Z</cp:lastPrinted>
  <dcterms:created xsi:type="dcterms:W3CDTF">2017-03-13T20:12:53Z</dcterms:created>
  <dcterms:modified xsi:type="dcterms:W3CDTF">2017-06-07T22:41:52Z</dcterms:modified>
</cp:coreProperties>
</file>