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4"/>
  </bookViews>
  <sheets>
    <sheet name="5.01" sheetId="1" r:id="rId1"/>
    <sheet name="5.02" sheetId="2" r:id="rId2"/>
    <sheet name="5.03" sheetId="3" r:id="rId3"/>
    <sheet name="5.04" sheetId="4" r:id="rId4"/>
    <sheet name="5.05" sheetId="5" r:id="rId5"/>
  </sheets>
  <definedNames/>
  <calcPr fullCalcOnLoad="1"/>
</workbook>
</file>

<file path=xl/sharedStrings.xml><?xml version="1.0" encoding="utf-8"?>
<sst xmlns="http://schemas.openxmlformats.org/spreadsheetml/2006/main" count="312" uniqueCount="287">
  <si>
    <t>RENTAS BRUTAS</t>
  </si>
  <si>
    <t xml:space="preserve">Alquiler inmueble 1 </t>
  </si>
  <si>
    <t>Alquiler inmueble 2</t>
  </si>
  <si>
    <t>Mejoras</t>
  </si>
  <si>
    <t xml:space="preserve">     40% inquilino</t>
  </si>
  <si>
    <t xml:space="preserve">     60% propietario</t>
  </si>
  <si>
    <t>Alquiler inmueble 2 ($3.500 x 12)</t>
  </si>
  <si>
    <t>pago en especie</t>
  </si>
  <si>
    <t>TOTAL GANANCIA BRUTA</t>
  </si>
  <si>
    <t>DEDUCCIONES</t>
  </si>
  <si>
    <t>PAGO EN ESPECIE</t>
  </si>
  <si>
    <t>Unidades vendidas</t>
  </si>
  <si>
    <t>valor en $</t>
  </si>
  <si>
    <t>Calculo</t>
  </si>
  <si>
    <t>BASE IMPONIBLE DECLARADA EN 2013</t>
  </si>
  <si>
    <t>Unidades en stock 2012</t>
  </si>
  <si>
    <t>menos</t>
  </si>
  <si>
    <t>3,00 (unidades año 2012 al valor de 2013)</t>
  </si>
  <si>
    <t>3,00 (unidades año 2012 al valor de 2012)</t>
  </si>
  <si>
    <t>Alquiler inmueble 1 (pago en especie)</t>
  </si>
  <si>
    <t>valor inmueble 2</t>
  </si>
  <si>
    <t>valor inmueble 3</t>
  </si>
  <si>
    <t>valor inmueble 1</t>
  </si>
  <si>
    <t>TOTAL GANANCIA NETA 1ERA CATEGORIA</t>
  </si>
  <si>
    <t>Impuestos depart. verano</t>
  </si>
  <si>
    <t>Impuesto provincia a cargo del inquilino</t>
  </si>
  <si>
    <t>Valor locativo depar. Verano</t>
  </si>
  <si>
    <t>Cuotas venta</t>
  </si>
  <si>
    <t>Cant de cuotas</t>
  </si>
  <si>
    <t>Venta Inmueble</t>
  </si>
  <si>
    <t>Venta bien mueble</t>
  </si>
  <si>
    <t>Cuota venta</t>
  </si>
  <si>
    <t>VENTA INMUEBLE</t>
  </si>
  <si>
    <t>VENTA BIEN MUEBLE</t>
  </si>
  <si>
    <t>TOTAL GANANCIA BRUTA 2 NDA CATEGORIA</t>
  </si>
  <si>
    <t xml:space="preserve">                   </t>
  </si>
  <si>
    <t xml:space="preserve"> Precio p/ cuota * Q de cuotas</t>
  </si>
  <si>
    <t xml:space="preserve">        Precio de contado =        </t>
  </si>
  <si>
    <t>(*)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</si>
  <si>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48, Art. 67 DR</t>
    </r>
  </si>
  <si>
    <t>Adquirido</t>
  </si>
  <si>
    <t>TOTAL GANACIA BRUTA</t>
  </si>
  <si>
    <t>Transferencia definitiva</t>
  </si>
  <si>
    <t>TOTAL GANANCIA NETA</t>
  </si>
  <si>
    <t xml:space="preserve">Deducciones </t>
  </si>
  <si>
    <t>Impuesto a las ganancias provisionado</t>
  </si>
  <si>
    <t>Utilidad neta</t>
  </si>
  <si>
    <t>Sindico</t>
  </si>
  <si>
    <t>Utilidad contable</t>
  </si>
  <si>
    <t>Utilidad impositiva</t>
  </si>
  <si>
    <t>Ganancia contable</t>
  </si>
  <si>
    <t>Dividendos</t>
  </si>
  <si>
    <t>Honorario sindico</t>
  </si>
  <si>
    <t>TOPE 2</t>
  </si>
  <si>
    <t>TOPE 1</t>
  </si>
  <si>
    <t>(*) Calculo con formula:</t>
  </si>
  <si>
    <t>0,25 * UC - 0,0875* UI</t>
  </si>
  <si>
    <t xml:space="preserve">                             H = </t>
  </si>
  <si>
    <t>TOPE</t>
  </si>
  <si>
    <t>TOPE A DEDUCIR</t>
  </si>
  <si>
    <t>IMPORTE</t>
  </si>
  <si>
    <t>Honorarios directores</t>
  </si>
  <si>
    <t>Ganancia neta</t>
  </si>
  <si>
    <t>Impuesto a las Ganancias</t>
  </si>
  <si>
    <t>b) IMPUESTO A LAS GANANCIAS PARA SOCIEDAD</t>
  </si>
  <si>
    <t>a) IMPORTE A DEDUCIR DE HONORARIOS A DIRECTORES Y SINDICOS PARA LA SOCIEDAD</t>
  </si>
  <si>
    <t>Paso 1 : Se compara el impuesto a las Ganancias obtenido en el punto b) con el 35% del excedente no deducible</t>
  </si>
  <si>
    <t>35% del excedente no deducible</t>
  </si>
  <si>
    <t>Total honorarios</t>
  </si>
  <si>
    <t>&lt;</t>
  </si>
  <si>
    <t>Director</t>
  </si>
  <si>
    <t>%</t>
  </si>
  <si>
    <t>Honorario asignado                                (a)</t>
  </si>
  <si>
    <t>Total Honorarios computables para el Director (b + e)</t>
  </si>
  <si>
    <t>TOTAL</t>
  </si>
  <si>
    <t>Honorario Max</t>
  </si>
  <si>
    <t>Excedente no deducible para la S.A. (c = a - b)</t>
  </si>
  <si>
    <t>Honorarios computables para el Director (e = c- d)</t>
  </si>
  <si>
    <t>Tasa IIGG</t>
  </si>
  <si>
    <t>(**) El total de honorarios no computable para el Director representa la ganancia neta sobre la cual se ejerce el 35%.</t>
  </si>
  <si>
    <t>Honorario deducible para la S.A.  y computables para el Director (b)                                                                                                                                      (*)</t>
  </si>
  <si>
    <t>Honorarios no computables para el Director (d)                                                                            (**)</t>
  </si>
  <si>
    <t>Alquiler</t>
  </si>
  <si>
    <t>Gastos de mantenimiento</t>
  </si>
  <si>
    <t>Impuesto Inmobiliario</t>
  </si>
  <si>
    <t>Honorarios</t>
  </si>
  <si>
    <t>Aportes Consejo de Prof.</t>
  </si>
  <si>
    <t>Donaciones</t>
  </si>
  <si>
    <t>Aportes obra social</t>
  </si>
  <si>
    <t>Seguro de vida</t>
  </si>
  <si>
    <t>Casado</t>
  </si>
  <si>
    <t>Anticipos</t>
  </si>
  <si>
    <t>Aportes</t>
  </si>
  <si>
    <t>Normativa</t>
  </si>
  <si>
    <t>L. art 79 inc. f)</t>
  </si>
  <si>
    <t>L. art 80</t>
  </si>
  <si>
    <t>RESOLUCIÓN EJERCICIO Nº 5.05 EJERCICIO INTEGRADOR - RENTA DE 1ERA, 2NDA Y 4TA CATEGORÍA</t>
  </si>
  <si>
    <t>Alquiler departamento</t>
  </si>
  <si>
    <t>Valor departamento</t>
  </si>
  <si>
    <t>TOTAL GANANCIA NETA DE 4TA CATEGORÍA</t>
  </si>
  <si>
    <t>TOTAL GANANCIA NETA DE 2NDA CATEGORÍA</t>
  </si>
  <si>
    <t>Inmueble rural</t>
  </si>
  <si>
    <t>L. art. 41 inc. d)</t>
  </si>
  <si>
    <t>L. art. 43</t>
  </si>
  <si>
    <t>L. art. 83</t>
  </si>
  <si>
    <t>L. art. 41 inc. a)</t>
  </si>
  <si>
    <t>Total Ganancias 4ta Categoría</t>
  </si>
  <si>
    <t>L. art. 45 inc. a)</t>
  </si>
  <si>
    <t>RESULTADO NETO TOTAL</t>
  </si>
  <si>
    <t xml:space="preserve">Aportes obra social pre - paga </t>
  </si>
  <si>
    <t>L. art. 81 inc. b)</t>
  </si>
  <si>
    <t>L. art 81 inc. g)</t>
  </si>
  <si>
    <t>Subtotal</t>
  </si>
  <si>
    <t>L. art. 81 inc. h)</t>
  </si>
  <si>
    <t>L. 81 inc. c)</t>
  </si>
  <si>
    <t>DEDUCCIONES PERSONALES</t>
  </si>
  <si>
    <t>L. art. 23 inc. a)</t>
  </si>
  <si>
    <t>L. art. 23 inc. c)</t>
  </si>
  <si>
    <t>Hijo</t>
  </si>
  <si>
    <t>1 Hijo menor de edad</t>
  </si>
  <si>
    <t>Padre a cargo</t>
  </si>
  <si>
    <t>GANANCIA NETA SUJETA A IMPUESTO</t>
  </si>
  <si>
    <t>Impuesto determinado</t>
  </si>
  <si>
    <t>Gastos de mantenimiento departamento</t>
  </si>
  <si>
    <t xml:space="preserve">Impuesto a cargo del inquilino </t>
  </si>
  <si>
    <t>deducciones.</t>
  </si>
  <si>
    <t>L. art. 23 inc. b), apart. 1</t>
  </si>
  <si>
    <t>L. art. 23 inc. b) apart. 2</t>
  </si>
  <si>
    <t>art. 60 DR</t>
  </si>
  <si>
    <t>L. art 23 inc. b) apart. 3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</si>
  <si>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Art.23 inc. a) b) c), art.41 inc. a) y d), art.45 inc. a), art. 49 inc. b), art.79 inc. f),art. 80 ,</t>
    </r>
  </si>
  <si>
    <t>L. art. 90</t>
  </si>
  <si>
    <t xml:space="preserve"> art. 81 inc. b) d) g), art. 83, art. 90,  RG 94 ; Art. 60 DR </t>
  </si>
  <si>
    <t>Intereses Préstamo</t>
  </si>
  <si>
    <t>Intervención Quirúrgica</t>
  </si>
  <si>
    <t>Valor maíz al 2012</t>
  </si>
  <si>
    <t>Valor maíz al 2013</t>
  </si>
  <si>
    <t>Hectáreas</t>
  </si>
  <si>
    <t>Automóvil (afectado en un 65% a su trabajo)</t>
  </si>
  <si>
    <t>Gastos de mantenimiento automóvil</t>
  </si>
  <si>
    <t>Determinación del Impuesto a las Ganancias para el Sr. Rodríguez.</t>
  </si>
  <si>
    <t>Cuarta categoría</t>
  </si>
  <si>
    <t>Primera categoría</t>
  </si>
  <si>
    <t>L. art. 85 inc. a)</t>
  </si>
  <si>
    <t>Amortización departamento</t>
  </si>
  <si>
    <t>Segunda categoría</t>
  </si>
  <si>
    <t>Total Ganancia 1era Categoría</t>
  </si>
  <si>
    <t>Ganancia mínima no imponible</t>
  </si>
  <si>
    <t>Deducción especial (4ta categoría)</t>
  </si>
  <si>
    <t>Cónyuge</t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</si>
  <si>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:Art. 41, inc. a), inc. e), inc.  f), art. 42, art. 43, art. 80, art 82 inc. a), art. 83, ART. 56 DR, art. 59 DR inc. f) , art. 149 DR</t>
    </r>
  </si>
  <si>
    <t>Determinación de la ganancia neta de la primera categoría</t>
  </si>
  <si>
    <t>Interés 2nda Cat</t>
  </si>
  <si>
    <t>Interés 2nda Categoría</t>
  </si>
  <si>
    <t>Cant  de cuotas</t>
  </si>
  <si>
    <t>Tasa de interés mensual pactada</t>
  </si>
  <si>
    <t>Tasa de interés Bco. Nación</t>
  </si>
  <si>
    <t xml:space="preserve">       Interés =  Precio de cont. * (tasa de int mensual* Q meses)</t>
  </si>
  <si>
    <t>(1 + tasa de int mensual) *  Q meses</t>
  </si>
  <si>
    <t>Las regalías son retribuciones por la transferencia de domino, uso o goce de cosas o cesión de derechos cuyo monto se establece en función de unidades de</t>
  </si>
  <si>
    <t>producción, de venta, de explotación, etc. Se podrá realizar deducciones sobre las transferencias teniendo en cuenta lo siguiente :</t>
  </si>
  <si>
    <t>Para transferencias temporarias de bienes que sufren desgastes o agotamiento, se podrá deducir la amortización de los bienes.</t>
  </si>
  <si>
    <t>Regalía automóvil</t>
  </si>
  <si>
    <t>Valor automóvil</t>
  </si>
  <si>
    <t>Determinación de la ganancia neta de la segunda categoría</t>
  </si>
  <si>
    <t>Director Juárez</t>
  </si>
  <si>
    <t>Director López</t>
  </si>
  <si>
    <t>Director Méndez</t>
  </si>
  <si>
    <t>De los dos topes se toma el mayor. En este caso, el tope 1 calculado a través de la formula.</t>
  </si>
  <si>
    <t>Al ser el 35% del excedente no deducible mayor, existirán honorarios computables en cabeza de los directores</t>
  </si>
  <si>
    <t>Juárez</t>
  </si>
  <si>
    <t>López</t>
  </si>
  <si>
    <t>Méndez</t>
  </si>
  <si>
    <t>Renta de Cuarta Categoría</t>
  </si>
  <si>
    <t>(*) El total representa los Honorarios Máximos a deducir, calculados en este caso a través de la formula de Honorarios máximos.</t>
  </si>
  <si>
    <t>Regalía camioneta</t>
  </si>
  <si>
    <t>Valor camioneta</t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</si>
  <si>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 Art. 47 , Art. 86, art. 132 DR.</t>
    </r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</si>
  <si>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:, Art. 80 , Art. 142 DR</t>
    </r>
  </si>
  <si>
    <t>Padre a su cargo</t>
  </si>
  <si>
    <t>RESOLUCIÓN EJERCICIO Nº 5.02 GANANCIA DE LA SEGUNDA CATEGORÍA - INTERESES PRESUNTOS</t>
  </si>
  <si>
    <t>Precio pagado</t>
  </si>
  <si>
    <t>Valor del inmueble</t>
  </si>
  <si>
    <t xml:space="preserve">         (*) FÓRMULAS PARA CÁLCULO</t>
  </si>
  <si>
    <t>3 x $100</t>
  </si>
  <si>
    <t>600 x $115</t>
  </si>
  <si>
    <t>3 x $115</t>
  </si>
  <si>
    <t>3 X $100</t>
  </si>
  <si>
    <t>Trimestres de vida útil que le quedan al inmueble : 200-17 = 183 trimestres.</t>
  </si>
  <si>
    <t>Trimestres transcurridos desde la existencia del inmueble hasta el anterior a la mejora = 17 trimestres.</t>
  </si>
  <si>
    <t>50 videojuegos</t>
  </si>
  <si>
    <t>Año 2013</t>
  </si>
  <si>
    <t>Valor del bien mueble</t>
  </si>
  <si>
    <t>Amortización anual para el periodo 2013 = ($8.400 / 183 trim. ) * 3 trimestres.</t>
  </si>
  <si>
    <t xml:space="preserve">Transferencia temporaria </t>
  </si>
  <si>
    <t>Toneladas por año</t>
  </si>
  <si>
    <t>Casa de vacaciones</t>
  </si>
  <si>
    <t>L. art. 84 / art. 88 inc. l)</t>
  </si>
  <si>
    <t xml:space="preserve">L. art. 88 / RG 94 </t>
  </si>
  <si>
    <t>Amortización casa de vacaciones</t>
  </si>
  <si>
    <t>Valor de adquisición</t>
  </si>
  <si>
    <t>L. art. 42 / art. 41 inc. f)</t>
  </si>
  <si>
    <t>CATEGORÍAS</t>
  </si>
  <si>
    <t>Total Ganancia 2nda Categoría</t>
  </si>
  <si>
    <t>GANANCIA NETA DEL PERÍODO</t>
  </si>
  <si>
    <t>TOTAL GANANCIA NETA DE 1ERA CATEGORÍA</t>
  </si>
  <si>
    <t>Como éste último monto excede el tope máximo impuesto de $4.000 anuales, quedara un excedente no computable de $5.750.</t>
  </si>
  <si>
    <t>Venta de Tn correspondientes al 2013 = $315.938  ($902,68 * 350)</t>
  </si>
  <si>
    <t>Venta de Tn correspondientes al periodo 2012 al valor del año 2013 = $13.540. ($902,68 * 15)</t>
  </si>
  <si>
    <t>Tn de correspondientes al 2012 al valor de dicho año = $11.250 ($750 * $15)</t>
  </si>
  <si>
    <t>Cálculo : Inmueble adquirido en : 2009 / Mejora realizada en : Mayo 2013</t>
  </si>
  <si>
    <t xml:space="preserve">Con respecto a las operaciones de venta de muebles, el interés se encuentra contenido en el precio, por lo que se debe segregar del mismo. </t>
  </si>
  <si>
    <t>Mejoras a cargo del inquilino (a)</t>
  </si>
  <si>
    <t>Impuesto a cargo del inquilino (b)</t>
  </si>
  <si>
    <t>Valor locativo departamento Pinamar (c)</t>
  </si>
  <si>
    <t>Amortización inmueble 1 (d)</t>
  </si>
  <si>
    <t>Amortización inmueble 2 (e)</t>
  </si>
  <si>
    <t>Amortización mejora (f)</t>
  </si>
  <si>
    <t>Amortización inmueble 3 Depart. de verano (g)</t>
  </si>
  <si>
    <t>Impuesto a cargo del inquilino (h)</t>
  </si>
  <si>
    <t>Impuesto a cargo del propietario (i)</t>
  </si>
  <si>
    <t>Gastos de mantenimiento presuntos (j)</t>
  </si>
  <si>
    <t xml:space="preserve">(a) La mejora a cargo del inquilino (en este caso 40% sobre el total) constituyen renta de 1era categoría según lo establecido en el art. 41 inc. C) de la ley. </t>
  </si>
  <si>
    <t>(b) Los impuestos a cargo del inquilino representan una mayor renta para el propietario.</t>
  </si>
  <si>
    <t>(d) Amortización inmueble 1 = [ (valor de adquisición * % edificación) / 200 trimestres]* 4 trimestres.</t>
  </si>
  <si>
    <t>(e) Amortización inmueble 2 = [ (valor de adquisición * % de edificación) / 200 trimestres]* 4 trimestres.</t>
  </si>
  <si>
    <t>(h) Los impuestos siempre resultan deducibles independientemente de quien los pague.</t>
  </si>
  <si>
    <t>(i) Los impuestos siempre resultan deducibles independientemente de quien los pague.</t>
  </si>
  <si>
    <t>c) IMPORTE GRAVADO PARA CADA DIRECTOR E INGRESOS NO COMPUTABLES</t>
  </si>
  <si>
    <t>(b)</t>
  </si>
  <si>
    <t>(b) El tope impuesto en la resolución general 94 de AFIP es de $7.200 . Sobre los $12.500 gastados, se puede afectar a la actividad solo el 65%, es decir $8.125.</t>
  </si>
  <si>
    <t xml:space="preserve">(c) El impuesto a cargo del inquilino representa una mayor renta para el contribuyente. Sin embargo , el contribuyente puede  incorporarlo también en las </t>
  </si>
  <si>
    <t>(d) Cuando se trata de rentas psíquicas, se utiliza el valor locativo dispuesto por la Dirección General de Rentas.</t>
  </si>
  <si>
    <t>(g) Amortización inmueble 3 ( departamento de verano) = [ (valor de adquisición * % de edificación) / 200 trimestres ] * 4 trimestres.</t>
  </si>
  <si>
    <t>Utilidad contable antes de Imp. a las Ganancias</t>
  </si>
  <si>
    <t>(i) El Impuesto a pagar representa : $28.500 + 35% de lo que excede a $120.000 deduciendo los anticipos ya abonados.</t>
  </si>
  <si>
    <t>Impuesto a cargo del inquilino (c)</t>
  </si>
  <si>
    <t>Amortización automóvil (a)</t>
  </si>
  <si>
    <t xml:space="preserve">Gastos de mantenimiento automóvil </t>
  </si>
  <si>
    <t>Datos del período fiscal 2013</t>
  </si>
  <si>
    <t>Datos del  período fiscal 2013</t>
  </si>
  <si>
    <t>Datos del período fiscal  2013</t>
  </si>
  <si>
    <t>RESOLUCIÓN EJERCICIO Nº 5.01. GANANCIA DE LA PRIMERA CATEGORÍA</t>
  </si>
  <si>
    <t>RESOLUCIÓN EJERCICIO Nº 5.04 GANANCIA DE LA CUARTA CATEGORÍA - HONORARIOS DE DIRECTORES Y SÍNDICOS</t>
  </si>
  <si>
    <t>RESOLUCIÓN EJERCICIO Nº 5.03 GANANCIA DE LA SEGUNDA CATEGORÍA - REGALÍAS</t>
  </si>
  <si>
    <t>Casa de vacaciones ( Valor Locativo) (d)</t>
  </si>
  <si>
    <t>Valor a declarar inmueble rural (e)</t>
  </si>
  <si>
    <t>DEDUCCIONES GENERALES (f)</t>
  </si>
  <si>
    <t>Donaciones (g)</t>
  </si>
  <si>
    <t>Honorarios médicos (h)</t>
  </si>
  <si>
    <t>Impuesto a pagar (i)</t>
  </si>
  <si>
    <t>(a) La ley permite deducir como tope máximo por la amortización de un automóvil un total de $20.000 . Dicho monto corresponde a los 5 años de vida útil que</t>
  </si>
  <si>
    <t>dicho bien tiene.  Al estar afectado en un 65% el automóvil a la actividad realizada, la amortización real es de  ($75.000 / 5)*65% = $9.750.</t>
  </si>
  <si>
    <t>Al ser éste último monto superior al tope impuesto en la resolución general, quedara un excedente no computable de = $925.</t>
  </si>
  <si>
    <t>este caso, es sobre "los inmuebles que sus propietarios ocupen para recreo, veraneo u otros fines semejantes" (inc. f)</t>
  </si>
  <si>
    <t>(c) El valor locativo se refiere al valor mínimo fijado por la ley para la determinación de las rentas psíquicas expuestas en el art. 41 apartado 1 , inc. f) y g ).En</t>
  </si>
  <si>
    <t xml:space="preserve">(f) Amortización mejora: Se debe amortizar solo por los años de vida útil que le restan al bien al que fueron incorporadas. Se amortiza por su valor total, no </t>
  </si>
  <si>
    <t>se proporciona por no haber valor de terreno, sin importar tampoco si fueron pagadas por el propietario o por inquilino. Para el año en el que las mejoras</t>
  </si>
  <si>
    <t>fueron habilitadas se amortizara por los trimestres que restan para terminar el periodo anual.</t>
  </si>
  <si>
    <t xml:space="preserve">(j) Para gastos de mantenimiento de inmuebles existen dos criterios de deducción: Deducción de gastos de mantenimiento reales, se puede utilizar cuando </t>
  </si>
  <si>
    <t>se cuenta con los comprobantes que demuestren los gastos realizados (No es el caso del ejercicio) o a través de la deducción de gastos de mantenimiento</t>
  </si>
  <si>
    <t>rio elegido se debe aplicar a todos los inmuebles y no podrá ser variado por el término de 5 años.</t>
  </si>
  <si>
    <t>presuntos, en el cual la Ley admite computar un 5% de la ganancia bruta generada por el inmueble sin que tenga relación con lo realmente gastado. El crite-</t>
  </si>
  <si>
    <t xml:space="preserve">Como norma general, se determina la renta gravada en forma cierta,salvo ciertas excepciones donde la determinación de la base imponible se realiza a través </t>
  </si>
  <si>
    <t xml:space="preserve">de presunciones. Las mismas se pueden clasificar en absolutas (no admiten prueba en contrario) y relativas (admiten pruebas) y se encuentran establecidas </t>
  </si>
  <si>
    <t>en el art. 48 de la LIG.</t>
  </si>
  <si>
    <t>En las operaciones de venta de inmuebles a plazo, rige la presunción de carácter absoluto por lo que se aplicará la presunción legal cuando no se hubiese de-</t>
  </si>
  <si>
    <t>terminado expresamente el tipo de interés. En los casos cuando se determine expresamente que la venta se realiza sin el computo de intereses o  cuando se</t>
  </si>
  <si>
    <t xml:space="preserve">demuestre que los intereses pactados fueran inferiores a los determinados por el Banco de la Nación Argentina para descuentos comerciales, se tomará la </t>
  </si>
  <si>
    <t>tasa de interés determinada por el Banco de la Nación Argentina.</t>
  </si>
  <si>
    <t xml:space="preserve">Cuando se trate de operaciones de préstamo de dinero a plazo, al haber sido entregado un capital, el interés no estará contenido en el precio. El mismo se </t>
  </si>
  <si>
    <t>calculará sobre el método tradicional = Monto del préstamo x tasa de interés.</t>
  </si>
  <si>
    <t>tal invertido.</t>
  </si>
  <si>
    <t>Para transferencias definitivas cualquiera sea su naturaleza, se podrá deducir hasta un 25% de las sumas percibidas por regalías hasta la recuperación del capi</t>
  </si>
  <si>
    <t>der ser incorporadas como deducciones. A su vez en el articulo 132 del DR, se realizan aclaraciones sobre el origen de procedencia de las regalías.</t>
  </si>
  <si>
    <t>Estas últimas mencionadas se encuentran establecidas en el art. 86 de la LIG, donde también se citan las características que deben tener las mismas para po-</t>
  </si>
  <si>
    <t>miento y el valor real obtenido por la venta. De existir diferencias, se consideran como mayor o menor ganancia en el periodo fiscal que se realiza la venta.</t>
  </si>
  <si>
    <t>(e) Al ser el pago en especie y al ser utilizados los bienes para la venta, se analiza si hay diferencias positivas entre lo declarado en el ejercicio de devenga-</t>
  </si>
  <si>
    <t>(f) Dentro de las deducciones generales tenemos a : los seguros de vida que cuentan con un tope fijo máximo a deducir por año de $996,23.El resto de la póliza</t>
  </si>
  <si>
    <t>que no se pueda deducir en el periodo fiscal, será aplicado en los periodos siguientes hasta que se cumpla el monto total del contrato. Por otra parte, se en-</t>
  </si>
  <si>
    <t>cuentran los aportes a la obra social pre- paga, la cual tiene un tope variable del 5% sobre las Ganancias netas del ejercicio, ants de deducir donaciones, que-</t>
  </si>
  <si>
    <t>brantos y deducciones personales.</t>
  </si>
  <si>
    <t>cciones generales sin tope ( aportes jubilatorios, desgravaciones, intereses y actualizaciones y aportes a obras sociales).</t>
  </si>
  <si>
    <t>(g) Las donaciones tienen un tope variable que representa el 5% sobre el resultado neto total después de realizadas las deducciones generales con tope (se-</t>
  </si>
  <si>
    <t>guros de vida, gastos de sepelio, empleada domestica e intereses hipotecarios para compra o construcción de inmuebles destinados a habitación) y las dedu-</t>
  </si>
  <si>
    <t xml:space="preserve">(h) Los honorarios médicos pueden ser deducidos hasta un máximo del 40% del total de facturación del período fiscal y con un importe máximo deducible del </t>
  </si>
  <si>
    <t>5% de la ganancia neta del ejercicio.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</si>
</sst>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0.000%"/>
    <numFmt numFmtId="166" formatCode="#,##0.0000"/>
    <numFmt numFmtId="167" formatCode="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Verdana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rgb="FF000000"/>
      <name val="Verdana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4" fontId="42" fillId="33" borderId="1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42" fillId="33" borderId="14" xfId="0" applyNumberFormat="1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42" fillId="33" borderId="15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2" fillId="33" borderId="13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" fontId="42" fillId="33" borderId="12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left" vertical="center"/>
    </xf>
    <xf numFmtId="4" fontId="0" fillId="0" borderId="17" xfId="0" applyNumberFormat="1" applyBorder="1" applyAlignment="1">
      <alignment vertical="center"/>
    </xf>
    <xf numFmtId="4" fontId="1" fillId="0" borderId="18" xfId="0" applyNumberFormat="1" applyFont="1" applyBorder="1" applyAlignment="1">
      <alignment horizontal="left" vertical="center"/>
    </xf>
    <xf numFmtId="4" fontId="0" fillId="0" borderId="19" xfId="0" applyNumberFormat="1" applyBorder="1" applyAlignment="1">
      <alignment vertical="center"/>
    </xf>
    <xf numFmtId="4" fontId="0" fillId="0" borderId="18" xfId="0" applyNumberFormat="1" applyFont="1" applyFill="1" applyBorder="1" applyAlignment="1">
      <alignment horizontal="left" vertical="center"/>
    </xf>
    <xf numFmtId="4" fontId="0" fillId="0" borderId="20" xfId="0" applyNumberFormat="1" applyFont="1" applyFill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vertical="center"/>
    </xf>
    <xf numFmtId="4" fontId="42" fillId="33" borderId="12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/>
    </xf>
    <xf numFmtId="4" fontId="42" fillId="33" borderId="13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left" vertical="center"/>
    </xf>
    <xf numFmtId="164" fontId="2" fillId="0" borderId="23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64" fontId="0" fillId="0" borderId="0" xfId="0" applyNumberFormat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42" fillId="33" borderId="1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" fillId="0" borderId="18" xfId="0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center"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164" fontId="1" fillId="0" borderId="21" xfId="0" applyNumberFormat="1" applyFont="1" applyFill="1" applyBorder="1" applyAlignment="1">
      <alignment horizontal="left"/>
    </xf>
    <xf numFmtId="44" fontId="1" fillId="0" borderId="0" xfId="48" applyFont="1" applyFill="1" applyBorder="1" applyAlignment="1">
      <alignment/>
    </xf>
    <xf numFmtId="165" fontId="0" fillId="0" borderId="21" xfId="52" applyNumberFormat="1" applyFont="1" applyFill="1" applyBorder="1" applyAlignment="1">
      <alignment/>
    </xf>
    <xf numFmtId="165" fontId="0" fillId="0" borderId="0" xfId="52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left"/>
    </xf>
    <xf numFmtId="4" fontId="44" fillId="0" borderId="26" xfId="0" applyNumberFormat="1" applyFont="1" applyFill="1" applyBorder="1" applyAlignment="1">
      <alignment/>
    </xf>
    <xf numFmtId="4" fontId="45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19" xfId="0" applyNumberFormat="1" applyFont="1" applyBorder="1" applyAlignment="1">
      <alignment horizontal="left"/>
    </xf>
    <xf numFmtId="4" fontId="1" fillId="0" borderId="21" xfId="0" applyNumberFormat="1" applyFont="1" applyFill="1" applyBorder="1" applyAlignment="1">
      <alignment horizontal="left"/>
    </xf>
    <xf numFmtId="4" fontId="1" fillId="0" borderId="22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center"/>
    </xf>
    <xf numFmtId="10" fontId="1" fillId="0" borderId="0" xfId="52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/>
    </xf>
    <xf numFmtId="4" fontId="42" fillId="33" borderId="13" xfId="0" applyNumberFormat="1" applyFont="1" applyFill="1" applyBorder="1" applyAlignment="1">
      <alignment horizontal="left" vertical="top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" fontId="1" fillId="0" borderId="0" xfId="52" applyNumberFormat="1" applyFont="1" applyFill="1" applyBorder="1" applyAlignment="1">
      <alignment horizontal="right"/>
    </xf>
    <xf numFmtId="0" fontId="0" fillId="0" borderId="0" xfId="52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left" vertical="center"/>
    </xf>
    <xf numFmtId="164" fontId="0" fillId="0" borderId="11" xfId="0" applyNumberFormat="1" applyFill="1" applyBorder="1" applyAlignment="1">
      <alignment/>
    </xf>
    <xf numFmtId="0" fontId="43" fillId="33" borderId="14" xfId="0" applyFont="1" applyFill="1" applyBorder="1" applyAlignment="1">
      <alignment/>
    </xf>
    <xf numFmtId="4" fontId="42" fillId="33" borderId="14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0" fillId="0" borderId="30" xfId="0" applyNumberFormat="1" applyFill="1" applyBorder="1" applyAlignment="1">
      <alignment/>
    </xf>
    <xf numFmtId="0" fontId="2" fillId="33" borderId="14" xfId="0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horizontal="left"/>
    </xf>
    <xf numFmtId="4" fontId="9" fillId="33" borderId="12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9" fontId="0" fillId="0" borderId="0" xfId="52" applyFont="1" applyFill="1" applyBorder="1" applyAlignment="1">
      <alignment/>
    </xf>
    <xf numFmtId="4" fontId="0" fillId="0" borderId="30" xfId="0" applyNumberFormat="1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/>
    </xf>
    <xf numFmtId="4" fontId="47" fillId="33" borderId="15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42" fillId="33" borderId="14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top"/>
    </xf>
    <xf numFmtId="164" fontId="0" fillId="0" borderId="21" xfId="0" applyNumberForma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42" fillId="0" borderId="3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4" fontId="42" fillId="33" borderId="13" xfId="0" applyNumberFormat="1" applyFont="1" applyFill="1" applyBorder="1" applyAlignment="1">
      <alignment horizontal="center"/>
    </xf>
    <xf numFmtId="166" fontId="2" fillId="33" borderId="1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4" fontId="2" fillId="0" borderId="25" xfId="0" applyNumberFormat="1" applyFont="1" applyFill="1" applyBorder="1" applyAlignment="1">
      <alignment horizontal="left"/>
    </xf>
    <xf numFmtId="164" fontId="1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42" fillId="33" borderId="29" xfId="0" applyNumberFormat="1" applyFont="1" applyFill="1" applyBorder="1" applyAlignment="1">
      <alignment/>
    </xf>
    <xf numFmtId="4" fontId="42" fillId="33" borderId="28" xfId="0" applyNumberFormat="1" applyFont="1" applyFill="1" applyBorder="1" applyAlignment="1">
      <alignment/>
    </xf>
    <xf numFmtId="4" fontId="42" fillId="33" borderId="32" xfId="0" applyNumberFormat="1" applyFont="1" applyFill="1" applyBorder="1" applyAlignment="1">
      <alignment/>
    </xf>
    <xf numFmtId="4" fontId="42" fillId="33" borderId="12" xfId="0" applyNumberFormat="1" applyFon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42" fillId="33" borderId="15" xfId="0" applyNumberFormat="1" applyFont="1" applyFill="1" applyBorder="1" applyAlignment="1">
      <alignment/>
    </xf>
    <xf numFmtId="164" fontId="42" fillId="33" borderId="14" xfId="0" applyNumberFormat="1" applyFont="1" applyFill="1" applyBorder="1" applyAlignment="1">
      <alignment/>
    </xf>
    <xf numFmtId="164" fontId="42" fillId="33" borderId="3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0" fillId="0" borderId="2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/>
    </xf>
    <xf numFmtId="4" fontId="42" fillId="33" borderId="25" xfId="0" applyNumberFormat="1" applyFont="1" applyFill="1" applyBorder="1" applyAlignment="1">
      <alignment/>
    </xf>
    <xf numFmtId="4" fontId="42" fillId="33" borderId="23" xfId="0" applyNumberFormat="1" applyFont="1" applyFill="1" applyBorder="1" applyAlignment="1">
      <alignment/>
    </xf>
    <xf numFmtId="4" fontId="42" fillId="33" borderId="2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25" xfId="0" applyNumberFormat="1" applyFont="1" applyFill="1" applyBorder="1" applyAlignment="1">
      <alignment horizontal="left" vertical="center"/>
    </xf>
    <xf numFmtId="4" fontId="0" fillId="0" borderId="30" xfId="0" applyNumberForma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 vertical="center"/>
    </xf>
    <xf numFmtId="9" fontId="0" fillId="0" borderId="30" xfId="52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164" fontId="0" fillId="0" borderId="30" xfId="0" applyNumberForma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left"/>
    </xf>
    <xf numFmtId="4" fontId="3" fillId="0" borderId="25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33" borderId="31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14" fontId="8" fillId="0" borderId="0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/>
    </xf>
    <xf numFmtId="4" fontId="0" fillId="33" borderId="13" xfId="0" applyNumberFormat="1" applyFont="1" applyFill="1" applyBorder="1" applyAlignment="1">
      <alignment horizontal="center" vertical="center"/>
    </xf>
    <xf numFmtId="4" fontId="42" fillId="0" borderId="25" xfId="0" applyNumberFormat="1" applyFont="1" applyFill="1" applyBorder="1" applyAlignment="1">
      <alignment horizontal="center"/>
    </xf>
    <xf numFmtId="4" fontId="42" fillId="0" borderId="24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4" fontId="0" fillId="0" borderId="27" xfId="0" applyNumberFormat="1" applyFill="1" applyBorder="1" applyAlignment="1">
      <alignment/>
    </xf>
    <xf numFmtId="0" fontId="46" fillId="0" borderId="20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wrapText="1"/>
    </xf>
    <xf numFmtId="0" fontId="0" fillId="0" borderId="27" xfId="0" applyFill="1" applyBorder="1" applyAlignment="1">
      <alignment/>
    </xf>
    <xf numFmtId="4" fontId="2" fillId="0" borderId="28" xfId="0" applyNumberFormat="1" applyFont="1" applyFill="1" applyBorder="1" applyAlignment="1">
      <alignment wrapText="1"/>
    </xf>
    <xf numFmtId="164" fontId="1" fillId="0" borderId="29" xfId="0" applyNumberFormat="1" applyFont="1" applyFill="1" applyBorder="1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27" xfId="0" applyNumberFormat="1" applyFont="1" applyFill="1" applyBorder="1" applyAlignment="1">
      <alignment vertical="center"/>
    </xf>
    <xf numFmtId="4" fontId="0" fillId="0" borderId="28" xfId="0" applyNumberFormat="1" applyFill="1" applyBorder="1" applyAlignment="1">
      <alignment/>
    </xf>
    <xf numFmtId="4" fontId="4" fillId="0" borderId="26" xfId="0" applyNumberFormat="1" applyFont="1" applyBorder="1" applyAlignment="1">
      <alignment horizontal="left" vertical="center"/>
    </xf>
    <xf numFmtId="164" fontId="42" fillId="33" borderId="29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 vertical="center"/>
    </xf>
    <xf numFmtId="167" fontId="1" fillId="0" borderId="11" xfId="0" applyNumberFormat="1" applyFont="1" applyFill="1" applyBorder="1" applyAlignment="1">
      <alignment horizontal="right" vertical="top"/>
    </xf>
    <xf numFmtId="167" fontId="1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33" borderId="15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center" vertical="center"/>
    </xf>
    <xf numFmtId="167" fontId="42" fillId="33" borderId="15" xfId="0" applyNumberFormat="1" applyFont="1" applyFill="1" applyBorder="1" applyAlignment="1">
      <alignment horizontal="right" vertical="center"/>
    </xf>
    <xf numFmtId="167" fontId="1" fillId="0" borderId="24" xfId="0" applyNumberFormat="1" applyFont="1" applyFill="1" applyBorder="1" applyAlignment="1">
      <alignment wrapText="1"/>
    </xf>
    <xf numFmtId="167" fontId="1" fillId="0" borderId="29" xfId="0" applyNumberFormat="1" applyFont="1" applyFill="1" applyBorder="1" applyAlignment="1">
      <alignment wrapText="1"/>
    </xf>
    <xf numFmtId="167" fontId="2" fillId="33" borderId="15" xfId="0" applyNumberFormat="1" applyFont="1" applyFill="1" applyBorder="1" applyAlignment="1">
      <alignment wrapText="1"/>
    </xf>
    <xf numFmtId="164" fontId="42" fillId="33" borderId="31" xfId="0" applyNumberFormat="1" applyFont="1" applyFill="1" applyBorder="1" applyAlignment="1">
      <alignment/>
    </xf>
    <xf numFmtId="167" fontId="0" fillId="0" borderId="30" xfId="0" applyNumberFormat="1" applyFill="1" applyBorder="1" applyAlignment="1">
      <alignment/>
    </xf>
    <xf numFmtId="167" fontId="0" fillId="0" borderId="32" xfId="0" applyNumberFormat="1" applyFill="1" applyBorder="1" applyAlignment="1">
      <alignment/>
    </xf>
    <xf numFmtId="167" fontId="42" fillId="33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7" fontId="0" fillId="0" borderId="19" xfId="0" applyNumberFormat="1" applyFill="1" applyBorder="1" applyAlignment="1">
      <alignment/>
    </xf>
    <xf numFmtId="167" fontId="0" fillId="0" borderId="19" xfId="0" applyNumberFormat="1" applyFill="1" applyBorder="1" applyAlignment="1">
      <alignment horizontal="right"/>
    </xf>
    <xf numFmtId="167" fontId="1" fillId="0" borderId="19" xfId="0" applyNumberFormat="1" applyFont="1" applyFill="1" applyBorder="1" applyAlignment="1">
      <alignment horizontal="right"/>
    </xf>
    <xf numFmtId="167" fontId="1" fillId="0" borderId="22" xfId="0" applyNumberFormat="1" applyFont="1" applyFill="1" applyBorder="1" applyAlignment="1">
      <alignment horizontal="right"/>
    </xf>
    <xf numFmtId="167" fontId="42" fillId="33" borderId="15" xfId="0" applyNumberFormat="1" applyFon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1" fillId="0" borderId="30" xfId="0" applyNumberFormat="1" applyFont="1" applyFill="1" applyBorder="1" applyAlignment="1">
      <alignment/>
    </xf>
    <xf numFmtId="167" fontId="0" fillId="0" borderId="24" xfId="0" applyNumberForma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167" fontId="0" fillId="0" borderId="30" xfId="0" applyNumberFormat="1" applyFont="1" applyFill="1" applyBorder="1" applyAlignment="1">
      <alignment/>
    </xf>
    <xf numFmtId="167" fontId="0" fillId="33" borderId="14" xfId="0" applyNumberFormat="1" applyFont="1" applyFill="1" applyBorder="1" applyAlignment="1">
      <alignment/>
    </xf>
    <xf numFmtId="167" fontId="1" fillId="33" borderId="15" xfId="0" applyNumberFormat="1" applyFont="1" applyFill="1" applyBorder="1" applyAlignment="1">
      <alignment/>
    </xf>
    <xf numFmtId="167" fontId="2" fillId="33" borderId="15" xfId="0" applyNumberFormat="1" applyFont="1" applyFill="1" applyBorder="1" applyAlignment="1">
      <alignment/>
    </xf>
    <xf numFmtId="167" fontId="1" fillId="0" borderId="0" xfId="48" applyNumberFormat="1" applyFont="1" applyFill="1" applyBorder="1" applyAlignment="1">
      <alignment/>
    </xf>
    <xf numFmtId="167" fontId="1" fillId="0" borderId="0" xfId="52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 vertical="center"/>
    </xf>
    <xf numFmtId="167" fontId="0" fillId="0" borderId="0" xfId="48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4" fontId="42" fillId="33" borderId="15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5" fontId="1" fillId="0" borderId="0" xfId="48" applyNumberFormat="1" applyFont="1" applyFill="1" applyBorder="1" applyAlignment="1">
      <alignment/>
    </xf>
    <xf numFmtId="167" fontId="0" fillId="0" borderId="0" xfId="0" applyNumberFormat="1" applyBorder="1" applyAlignment="1">
      <alignment vertical="center"/>
    </xf>
    <xf numFmtId="167" fontId="2" fillId="33" borderId="14" xfId="0" applyNumberFormat="1" applyFont="1" applyFill="1" applyBorder="1" applyAlignment="1">
      <alignment horizontal="right"/>
    </xf>
    <xf numFmtId="167" fontId="42" fillId="33" borderId="32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9" xfId="0" applyNumberFormat="1" applyFont="1" applyFill="1" applyBorder="1" applyAlignment="1">
      <alignment/>
    </xf>
    <xf numFmtId="167" fontId="0" fillId="0" borderId="19" xfId="52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left"/>
    </xf>
    <xf numFmtId="9" fontId="1" fillId="0" borderId="15" xfId="52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vertical="center"/>
    </xf>
    <xf numFmtId="9" fontId="0" fillId="0" borderId="10" xfId="52" applyFont="1" applyFill="1" applyBorder="1" applyAlignment="1">
      <alignment/>
    </xf>
    <xf numFmtId="9" fontId="0" fillId="33" borderId="12" xfId="52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2" fillId="0" borderId="25" xfId="0" applyNumberFormat="1" applyFont="1" applyBorder="1" applyAlignment="1">
      <alignment horizontal="left" vertical="center"/>
    </xf>
    <xf numFmtId="4" fontId="2" fillId="0" borderId="23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  <xf numFmtId="4" fontId="2" fillId="0" borderId="28" xfId="0" applyNumberFormat="1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left" vertical="center"/>
    </xf>
    <xf numFmtId="4" fontId="0" fillId="0" borderId="16" xfId="0" applyNumberFormat="1" applyFill="1" applyBorder="1" applyAlignment="1">
      <alignment horizontal="center" wrapText="1"/>
    </xf>
    <xf numFmtId="4" fontId="42" fillId="0" borderId="21" xfId="0" applyNumberFormat="1" applyFont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Layout" workbookViewId="0" topLeftCell="A31">
      <selection activeCell="A63" sqref="A63"/>
    </sheetView>
  </sheetViews>
  <sheetFormatPr defaultColWidth="11.57421875" defaultRowHeight="15"/>
  <cols>
    <col min="1" max="1" width="36.00390625" style="1" customWidth="1"/>
    <col min="2" max="2" width="17.00390625" style="1" customWidth="1"/>
    <col min="3" max="3" width="14.421875" style="1" customWidth="1"/>
    <col min="4" max="5" width="11.57421875" style="1" customWidth="1"/>
    <col min="6" max="6" width="13.140625" style="1" customWidth="1"/>
    <col min="7" max="7" width="13.421875" style="1" customWidth="1"/>
    <col min="8" max="16384" width="11.57421875" style="1" customWidth="1"/>
  </cols>
  <sheetData>
    <row r="1" ht="15.75">
      <c r="A1" s="3" t="s">
        <v>242</v>
      </c>
    </row>
    <row r="2" ht="15.75" thickBot="1"/>
    <row r="3" spans="1:8" ht="15">
      <c r="A3" s="371" t="s">
        <v>150</v>
      </c>
      <c r="B3" s="372"/>
      <c r="C3" s="372"/>
      <c r="D3" s="372"/>
      <c r="E3" s="372"/>
      <c r="F3" s="372"/>
      <c r="G3" s="372"/>
      <c r="H3" s="373"/>
    </row>
    <row r="4" spans="1:11" ht="15.75" thickBot="1">
      <c r="A4" s="374"/>
      <c r="B4" s="375"/>
      <c r="C4" s="375"/>
      <c r="D4" s="375"/>
      <c r="E4" s="375"/>
      <c r="F4" s="375"/>
      <c r="G4" s="375"/>
      <c r="H4" s="376"/>
      <c r="I4" s="6"/>
      <c r="J4" s="6"/>
      <c r="K4" s="6"/>
    </row>
    <row r="5" spans="1:11" ht="15">
      <c r="A5" s="9"/>
      <c r="B5" s="9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296" t="s">
        <v>239</v>
      </c>
      <c r="B6" s="62"/>
      <c r="C6" s="71"/>
      <c r="D6" s="71"/>
      <c r="E6" s="71"/>
      <c r="F6" s="71"/>
      <c r="G6" s="71"/>
      <c r="H6" s="63"/>
      <c r="I6" s="6"/>
      <c r="J6" s="6"/>
      <c r="K6" s="6"/>
    </row>
    <row r="7" spans="1:11" ht="15">
      <c r="A7" s="68"/>
      <c r="B7" s="9"/>
      <c r="C7" s="6"/>
      <c r="D7" s="6"/>
      <c r="E7" s="6"/>
      <c r="F7" s="6"/>
      <c r="G7" s="6"/>
      <c r="H7" s="65"/>
      <c r="I7" s="6"/>
      <c r="J7" s="6"/>
      <c r="K7" s="6"/>
    </row>
    <row r="8" spans="1:11" ht="15">
      <c r="A8" s="64" t="s">
        <v>1</v>
      </c>
      <c r="B8" s="61" t="s">
        <v>190</v>
      </c>
      <c r="C8" s="6" t="s">
        <v>7</v>
      </c>
      <c r="D8" s="6"/>
      <c r="E8" s="4" t="s">
        <v>24</v>
      </c>
      <c r="F8" s="4"/>
      <c r="G8" s="346">
        <v>2050</v>
      </c>
      <c r="H8" s="65"/>
      <c r="I8" s="6"/>
      <c r="J8" s="6"/>
      <c r="K8" s="6"/>
    </row>
    <row r="9" spans="1:11" ht="15">
      <c r="A9" s="64" t="s">
        <v>2</v>
      </c>
      <c r="B9" s="338">
        <v>3500</v>
      </c>
      <c r="C9" s="6"/>
      <c r="D9" s="6"/>
      <c r="E9" s="4" t="s">
        <v>26</v>
      </c>
      <c r="F9" s="4"/>
      <c r="G9" s="346">
        <v>6500</v>
      </c>
      <c r="H9" s="65"/>
      <c r="I9" s="6"/>
      <c r="J9" s="6"/>
      <c r="K9" s="6"/>
    </row>
    <row r="10" spans="1:11" ht="15" customHeight="1">
      <c r="A10" s="66" t="s">
        <v>3</v>
      </c>
      <c r="B10" s="339">
        <v>8400</v>
      </c>
      <c r="C10" s="18"/>
      <c r="D10" s="19"/>
      <c r="E10" s="6" t="s">
        <v>22</v>
      </c>
      <c r="F10" s="6"/>
      <c r="G10" s="349">
        <v>250000</v>
      </c>
      <c r="H10" s="65"/>
      <c r="I10" s="6"/>
      <c r="J10" s="6"/>
      <c r="K10" s="6"/>
    </row>
    <row r="11" spans="1:11" ht="15" customHeight="1">
      <c r="A11" s="66" t="s">
        <v>4</v>
      </c>
      <c r="B11" s="339">
        <f>+B10*0.4</f>
        <v>3360</v>
      </c>
      <c r="C11" s="18"/>
      <c r="D11" s="19"/>
      <c r="E11" s="6" t="s">
        <v>20</v>
      </c>
      <c r="F11" s="6"/>
      <c r="G11" s="349">
        <v>165000</v>
      </c>
      <c r="H11" s="65"/>
      <c r="I11" s="6"/>
      <c r="J11" s="6"/>
      <c r="K11" s="6"/>
    </row>
    <row r="12" spans="1:11" ht="15" customHeight="1">
      <c r="A12" s="66" t="s">
        <v>5</v>
      </c>
      <c r="B12" s="340">
        <f>+B10*0.6</f>
        <v>5040</v>
      </c>
      <c r="C12" s="18"/>
      <c r="D12" s="19"/>
      <c r="E12" s="19" t="s">
        <v>21</v>
      </c>
      <c r="F12" s="6"/>
      <c r="G12" s="349">
        <v>155000</v>
      </c>
      <c r="H12" s="65"/>
      <c r="I12" s="6"/>
      <c r="J12" s="6"/>
      <c r="K12" s="6"/>
    </row>
    <row r="13" spans="1:11" ht="15" customHeight="1">
      <c r="A13" s="67" t="s">
        <v>25</v>
      </c>
      <c r="B13" s="341">
        <v>650</v>
      </c>
      <c r="C13" s="72"/>
      <c r="D13" s="73"/>
      <c r="E13" s="140"/>
      <c r="F13" s="140"/>
      <c r="G13" s="140"/>
      <c r="H13" s="74"/>
      <c r="I13" s="6"/>
      <c r="J13" s="6"/>
      <c r="K13" s="6"/>
    </row>
    <row r="14" spans="1:11" ht="15" customHeight="1" thickBot="1">
      <c r="A14" s="17"/>
      <c r="B14" s="86"/>
      <c r="C14" s="18"/>
      <c r="D14" s="19"/>
      <c r="E14" s="19"/>
      <c r="F14" s="6"/>
      <c r="G14" s="82"/>
      <c r="H14" s="6"/>
      <c r="I14" s="6"/>
      <c r="J14" s="6"/>
      <c r="K14" s="6"/>
    </row>
    <row r="15" spans="1:11" ht="15" customHeight="1" thickBot="1">
      <c r="A15" s="60" t="s">
        <v>10</v>
      </c>
      <c r="B15" s="76"/>
      <c r="C15" s="51"/>
      <c r="D15" s="19"/>
      <c r="E15" s="19"/>
      <c r="F15" s="6"/>
      <c r="G15" s="6"/>
      <c r="H15" s="6"/>
      <c r="I15" s="6"/>
      <c r="J15" s="6"/>
      <c r="K15" s="6"/>
    </row>
    <row r="16" spans="1:11" ht="15" customHeight="1">
      <c r="A16" s="75" t="s">
        <v>15</v>
      </c>
      <c r="B16" s="18" t="s">
        <v>13</v>
      </c>
      <c r="C16" s="301" t="s">
        <v>12</v>
      </c>
      <c r="D16" s="19"/>
      <c r="E16" s="19"/>
      <c r="F16" s="6"/>
      <c r="G16" s="6"/>
      <c r="H16" s="6"/>
      <c r="I16" s="6"/>
      <c r="J16" s="6"/>
      <c r="K16" s="6"/>
    </row>
    <row r="17" spans="1:11" ht="15" customHeight="1" thickBot="1">
      <c r="A17" s="75">
        <v>3</v>
      </c>
      <c r="B17" s="18" t="s">
        <v>184</v>
      </c>
      <c r="C17" s="302">
        <f>3*100</f>
        <v>300</v>
      </c>
      <c r="D17" s="19"/>
      <c r="E17" s="19"/>
      <c r="F17" s="6"/>
      <c r="G17" s="6"/>
      <c r="H17" s="6"/>
      <c r="I17" s="6"/>
      <c r="J17" s="6"/>
      <c r="K17" s="6"/>
    </row>
    <row r="18" spans="1:11" ht="15" customHeight="1" thickBot="1">
      <c r="A18" s="60" t="s">
        <v>191</v>
      </c>
      <c r="B18" s="280"/>
      <c r="C18" s="303"/>
      <c r="D18" s="19"/>
      <c r="E18" s="19"/>
      <c r="F18" s="6"/>
      <c r="G18" s="6"/>
      <c r="H18" s="6"/>
      <c r="I18" s="6"/>
      <c r="J18" s="6"/>
      <c r="K18" s="6"/>
    </row>
    <row r="19" spans="1:11" ht="15" customHeight="1">
      <c r="A19" s="75" t="s">
        <v>11</v>
      </c>
      <c r="B19" s="18" t="s">
        <v>13</v>
      </c>
      <c r="C19" s="304" t="s">
        <v>12</v>
      </c>
      <c r="D19" s="19"/>
      <c r="E19" s="19"/>
      <c r="F19" s="6"/>
      <c r="G19" s="6"/>
      <c r="H19" s="6"/>
      <c r="I19" s="6"/>
      <c r="J19" s="6"/>
      <c r="K19" s="6"/>
    </row>
    <row r="20" spans="1:11" ht="15" customHeight="1">
      <c r="A20" s="366">
        <f>50*12</f>
        <v>600</v>
      </c>
      <c r="B20" s="18" t="s">
        <v>185</v>
      </c>
      <c r="C20" s="302">
        <f>600*115</f>
        <v>69000</v>
      </c>
      <c r="D20" s="19"/>
      <c r="E20" s="19"/>
      <c r="F20" s="6"/>
      <c r="G20" s="6"/>
      <c r="H20" s="6"/>
      <c r="I20" s="6"/>
      <c r="J20" s="6"/>
      <c r="K20" s="6"/>
    </row>
    <row r="21" spans="1:11" ht="15" customHeight="1">
      <c r="A21" s="75" t="s">
        <v>17</v>
      </c>
      <c r="B21" s="18" t="s">
        <v>186</v>
      </c>
      <c r="C21" s="302">
        <f>3*115</f>
        <v>345</v>
      </c>
      <c r="D21" s="19"/>
      <c r="E21" s="19"/>
      <c r="F21" s="6"/>
      <c r="G21" s="6"/>
      <c r="H21" s="6"/>
      <c r="I21" s="6"/>
      <c r="J21" s="6"/>
      <c r="K21" s="6"/>
    </row>
    <row r="22" spans="1:11" ht="15" customHeight="1">
      <c r="A22" s="75" t="s">
        <v>16</v>
      </c>
      <c r="B22" s="18"/>
      <c r="C22" s="302"/>
      <c r="D22" s="19"/>
      <c r="E22" s="19"/>
      <c r="F22" s="6"/>
      <c r="G22" s="6"/>
      <c r="H22" s="6"/>
      <c r="I22" s="6"/>
      <c r="J22" s="6"/>
      <c r="K22" s="6"/>
    </row>
    <row r="23" spans="1:11" ht="15" customHeight="1" thickBot="1">
      <c r="A23" s="75" t="s">
        <v>18</v>
      </c>
      <c r="B23" s="18" t="s">
        <v>187</v>
      </c>
      <c r="C23" s="302">
        <f>+C17</f>
        <v>300</v>
      </c>
      <c r="D23" s="19"/>
      <c r="E23" s="19"/>
      <c r="F23" s="6"/>
      <c r="G23" s="6"/>
      <c r="H23" s="6"/>
      <c r="I23" s="6"/>
      <c r="J23" s="6"/>
      <c r="K23" s="6"/>
    </row>
    <row r="24" spans="1:11" ht="15" customHeight="1" thickBot="1">
      <c r="A24" s="60" t="s">
        <v>14</v>
      </c>
      <c r="B24" s="76"/>
      <c r="C24" s="305">
        <f>+C20+C21-C23</f>
        <v>69045</v>
      </c>
      <c r="D24" s="19"/>
      <c r="E24" s="19"/>
      <c r="F24" s="6"/>
      <c r="G24" s="6"/>
      <c r="H24" s="6"/>
      <c r="I24" s="6"/>
      <c r="J24" s="6"/>
      <c r="K24" s="6"/>
    </row>
    <row r="25" spans="2:11" ht="15" customHeight="1">
      <c r="B25" s="77"/>
      <c r="C25" s="77"/>
      <c r="D25" s="19"/>
      <c r="E25" s="19"/>
      <c r="F25" s="19"/>
      <c r="G25" s="19"/>
      <c r="H25" s="19"/>
      <c r="I25" s="6"/>
      <c r="J25" s="6"/>
      <c r="K25" s="6"/>
    </row>
    <row r="26" spans="1:11" ht="15" customHeight="1" thickBot="1">
      <c r="A26" s="78" t="s">
        <v>151</v>
      </c>
      <c r="B26" s="77"/>
      <c r="C26" s="77"/>
      <c r="D26" s="19"/>
      <c r="E26" s="19"/>
      <c r="F26" s="19"/>
      <c r="G26" s="19"/>
      <c r="H26" s="19"/>
      <c r="I26" s="6"/>
      <c r="J26" s="6"/>
      <c r="K26" s="6"/>
    </row>
    <row r="27" spans="1:11" ht="15" customHeight="1" thickBot="1">
      <c r="A27" s="60" t="s">
        <v>0</v>
      </c>
      <c r="B27" s="58"/>
      <c r="C27" s="59"/>
      <c r="D27" s="19"/>
      <c r="E27" s="19"/>
      <c r="F27" s="6"/>
      <c r="G27" s="6"/>
      <c r="H27" s="6"/>
      <c r="I27" s="6"/>
      <c r="J27" s="6"/>
      <c r="K27" s="6"/>
    </row>
    <row r="28" spans="1:11" ht="15" customHeight="1">
      <c r="A28" s="83" t="s">
        <v>19</v>
      </c>
      <c r="B28" s="293"/>
      <c r="C28" s="306">
        <f>+C24</f>
        <v>69045</v>
      </c>
      <c r="D28" s="21"/>
      <c r="E28" s="21"/>
      <c r="F28" s="4"/>
      <c r="G28" s="4"/>
      <c r="H28" s="4"/>
      <c r="I28" s="4"/>
      <c r="J28" s="4"/>
      <c r="K28" s="4"/>
    </row>
    <row r="29" spans="1:11" ht="15" customHeight="1">
      <c r="A29" s="69" t="s">
        <v>6</v>
      </c>
      <c r="B29" s="21"/>
      <c r="C29" s="300">
        <f>3500*12</f>
        <v>42000</v>
      </c>
      <c r="D29" s="21"/>
      <c r="E29" s="21"/>
      <c r="F29" s="4"/>
      <c r="G29" s="4"/>
      <c r="H29" s="4"/>
      <c r="I29" s="4"/>
      <c r="J29" s="4"/>
      <c r="K29" s="4"/>
    </row>
    <row r="30" spans="1:11" ht="15" customHeight="1">
      <c r="A30" s="69" t="s">
        <v>212</v>
      </c>
      <c r="B30" s="21"/>
      <c r="C30" s="300">
        <f>8400*0.4</f>
        <v>3360</v>
      </c>
      <c r="D30" s="21"/>
      <c r="E30" s="21"/>
      <c r="F30" s="4"/>
      <c r="G30" s="4"/>
      <c r="H30" s="4"/>
      <c r="I30" s="4"/>
      <c r="J30" s="4"/>
      <c r="K30" s="4"/>
    </row>
    <row r="31" spans="1:11" ht="15" customHeight="1">
      <c r="A31" s="69" t="s">
        <v>213</v>
      </c>
      <c r="B31" s="21"/>
      <c r="C31" s="300">
        <v>650</v>
      </c>
      <c r="D31" s="21"/>
      <c r="E31" s="21"/>
      <c r="F31" s="4"/>
      <c r="G31" s="4"/>
      <c r="H31" s="4"/>
      <c r="I31" s="4"/>
      <c r="J31" s="4"/>
      <c r="K31" s="4"/>
    </row>
    <row r="32" spans="1:11" ht="15" customHeight="1" thickBot="1">
      <c r="A32" s="294" t="s">
        <v>214</v>
      </c>
      <c r="B32" s="295"/>
      <c r="C32" s="307">
        <f>+(G9*12)</f>
        <v>78000</v>
      </c>
      <c r="D32" s="21"/>
      <c r="E32" s="21"/>
      <c r="F32" s="4"/>
      <c r="G32" s="4"/>
      <c r="H32" s="4"/>
      <c r="I32" s="4"/>
      <c r="J32" s="4"/>
      <c r="K32" s="4"/>
    </row>
    <row r="33" spans="1:11" ht="15" customHeight="1" thickBot="1">
      <c r="A33" s="70" t="s">
        <v>8</v>
      </c>
      <c r="B33" s="47"/>
      <c r="C33" s="308">
        <f>+SUM(C28:C32)</f>
        <v>193055</v>
      </c>
      <c r="D33" s="21"/>
      <c r="E33" s="21"/>
      <c r="F33" s="4"/>
      <c r="G33" s="4"/>
      <c r="H33" s="4"/>
      <c r="I33" s="4"/>
      <c r="J33" s="4"/>
      <c r="K33" s="4"/>
    </row>
    <row r="34" spans="1:11" ht="15" customHeight="1">
      <c r="A34" s="83" t="s">
        <v>9</v>
      </c>
      <c r="B34" s="79"/>
      <c r="C34" s="80"/>
      <c r="D34" s="21"/>
      <c r="E34" s="21"/>
      <c r="F34" s="4"/>
      <c r="G34" s="4"/>
      <c r="H34" s="4"/>
      <c r="I34" s="4"/>
      <c r="J34" s="4"/>
      <c r="K34" s="4"/>
    </row>
    <row r="35" spans="1:11" ht="15" customHeight="1">
      <c r="A35" s="69" t="s">
        <v>215</v>
      </c>
      <c r="B35" s="40"/>
      <c r="C35" s="298">
        <f>+-((G10*0.6)/200)*4</f>
        <v>-3000</v>
      </c>
      <c r="D35" s="21"/>
      <c r="E35" s="21"/>
      <c r="F35" s="4"/>
      <c r="G35" s="4"/>
      <c r="H35" s="4"/>
      <c r="I35" s="4"/>
      <c r="J35" s="4"/>
      <c r="K35" s="4"/>
    </row>
    <row r="36" spans="1:5" ht="15" customHeight="1">
      <c r="A36" s="37" t="s">
        <v>216</v>
      </c>
      <c r="B36" s="20"/>
      <c r="C36" s="299">
        <f>+-((G11*0.75)/200)*4</f>
        <v>-2475</v>
      </c>
      <c r="D36" s="21"/>
      <c r="E36" s="21"/>
    </row>
    <row r="37" spans="1:8" ht="15" customHeight="1">
      <c r="A37" s="69" t="s">
        <v>217</v>
      </c>
      <c r="B37" s="24"/>
      <c r="C37" s="289">
        <f>+-(B10/183)*3</f>
        <v>-137.70491803278688</v>
      </c>
      <c r="D37" s="23"/>
      <c r="E37" s="23"/>
      <c r="F37" s="5"/>
      <c r="G37" s="5"/>
      <c r="H37" s="5"/>
    </row>
    <row r="38" spans="1:8" ht="15" customHeight="1">
      <c r="A38" s="69" t="s">
        <v>218</v>
      </c>
      <c r="B38" s="24"/>
      <c r="C38" s="300">
        <f>+-((G12*0.8)/200)*4</f>
        <v>-2480</v>
      </c>
      <c r="D38" s="23"/>
      <c r="E38" s="23"/>
      <c r="F38" s="5"/>
      <c r="G38" s="5"/>
      <c r="H38" s="5"/>
    </row>
    <row r="39" spans="1:8" ht="15" customHeight="1">
      <c r="A39" s="81" t="s">
        <v>219</v>
      </c>
      <c r="B39" s="22"/>
      <c r="C39" s="300">
        <v>-650</v>
      </c>
      <c r="D39" s="23"/>
      <c r="E39" s="21"/>
      <c r="F39" s="5"/>
      <c r="G39" s="5"/>
      <c r="H39" s="5"/>
    </row>
    <row r="40" spans="1:8" ht="15" customHeight="1">
      <c r="A40" s="81" t="s">
        <v>220</v>
      </c>
      <c r="B40" s="22"/>
      <c r="C40" s="300">
        <v>-4050</v>
      </c>
      <c r="D40" s="23"/>
      <c r="E40" s="23"/>
      <c r="F40" s="5"/>
      <c r="G40" s="5"/>
      <c r="H40" s="5"/>
    </row>
    <row r="41" spans="1:8" ht="15" customHeight="1" thickBot="1">
      <c r="A41" s="290" t="s">
        <v>221</v>
      </c>
      <c r="B41" s="291"/>
      <c r="C41" s="292">
        <f>+-(5%*C33)</f>
        <v>-9652.75</v>
      </c>
      <c r="D41" s="23"/>
      <c r="E41" s="21"/>
      <c r="F41" s="5"/>
      <c r="G41" s="5"/>
      <c r="H41" s="5"/>
    </row>
    <row r="42" spans="1:8" ht="15" customHeight="1" thickBot="1">
      <c r="A42" s="253" t="s">
        <v>23</v>
      </c>
      <c r="B42" s="234"/>
      <c r="C42" s="297">
        <f>+SUM(C33:C41)</f>
        <v>170609.54508196723</v>
      </c>
      <c r="D42" s="21"/>
      <c r="E42" s="21"/>
      <c r="F42" s="5"/>
      <c r="G42" s="5"/>
      <c r="H42" s="5"/>
    </row>
    <row r="43" spans="1:8" ht="15" customHeight="1">
      <c r="A43" s="21"/>
      <c r="B43" s="21"/>
      <c r="C43" s="21"/>
      <c r="D43" s="21"/>
      <c r="E43" s="21"/>
      <c r="F43" s="5"/>
      <c r="G43" s="5"/>
      <c r="H43" s="5"/>
    </row>
    <row r="44" spans="1:8" ht="15" customHeight="1">
      <c r="A44" s="41" t="s">
        <v>222</v>
      </c>
      <c r="B44" s="41"/>
      <c r="C44" s="41"/>
      <c r="D44" s="25"/>
      <c r="E44" s="25"/>
      <c r="F44" s="5"/>
      <c r="G44" s="5"/>
      <c r="H44" s="5"/>
    </row>
    <row r="45" spans="1:8" ht="15" customHeight="1">
      <c r="A45" s="41" t="s">
        <v>223</v>
      </c>
      <c r="B45" s="41"/>
      <c r="C45" s="25"/>
      <c r="D45" s="25"/>
      <c r="E45" s="25"/>
      <c r="F45" s="5"/>
      <c r="G45" s="5"/>
      <c r="H45" s="5"/>
    </row>
    <row r="46" spans="1:8" ht="15" customHeight="1">
      <c r="A46" s="21" t="s">
        <v>255</v>
      </c>
      <c r="B46" s="57"/>
      <c r="C46" s="21"/>
      <c r="D46" s="21"/>
      <c r="E46" s="21"/>
      <c r="F46" s="5"/>
      <c r="G46" s="5"/>
      <c r="H46" s="5"/>
    </row>
    <row r="47" spans="1:8" ht="15" customHeight="1">
      <c r="A47" s="21" t="s">
        <v>254</v>
      </c>
      <c r="B47" s="57"/>
      <c r="C47" s="21"/>
      <c r="D47" s="21"/>
      <c r="E47" s="21"/>
      <c r="F47" s="5"/>
      <c r="G47" s="5"/>
      <c r="H47" s="5"/>
    </row>
    <row r="48" spans="1:8" ht="15" customHeight="1">
      <c r="A48" s="21" t="s">
        <v>224</v>
      </c>
      <c r="B48" s="57"/>
      <c r="C48" s="21"/>
      <c r="D48" s="21"/>
      <c r="E48" s="21"/>
      <c r="F48" s="5"/>
      <c r="G48" s="5"/>
      <c r="H48" s="5"/>
    </row>
    <row r="49" spans="1:8" ht="15" customHeight="1">
      <c r="A49" s="21" t="s">
        <v>225</v>
      </c>
      <c r="B49" s="57"/>
      <c r="C49" s="21"/>
      <c r="D49" s="21"/>
      <c r="E49" s="21"/>
      <c r="F49" s="5"/>
      <c r="G49" s="5"/>
      <c r="H49" s="5"/>
    </row>
    <row r="50" spans="1:8" ht="15" customHeight="1">
      <c r="A50" s="21" t="s">
        <v>256</v>
      </c>
      <c r="B50" s="57"/>
      <c r="C50" s="21"/>
      <c r="D50" s="21"/>
      <c r="E50" s="21"/>
      <c r="F50" s="5"/>
      <c r="G50" s="5"/>
      <c r="H50" s="5"/>
    </row>
    <row r="51" spans="1:8" ht="15" customHeight="1">
      <c r="A51" s="21" t="s">
        <v>257</v>
      </c>
      <c r="B51" s="57"/>
      <c r="C51" s="21"/>
      <c r="D51" s="21"/>
      <c r="E51" s="21"/>
      <c r="F51" s="5"/>
      <c r="G51" s="5"/>
      <c r="H51" s="5"/>
    </row>
    <row r="52" spans="1:8" ht="15" customHeight="1">
      <c r="A52" s="21" t="s">
        <v>258</v>
      </c>
      <c r="B52" s="57"/>
      <c r="C52" s="21"/>
      <c r="D52" s="21"/>
      <c r="E52" s="21"/>
      <c r="F52" s="5"/>
      <c r="G52" s="5"/>
      <c r="H52" s="5"/>
    </row>
    <row r="53" spans="1:8" ht="15" customHeight="1">
      <c r="A53" s="21" t="s">
        <v>210</v>
      </c>
      <c r="B53" s="57"/>
      <c r="C53" s="21"/>
      <c r="D53" s="21"/>
      <c r="E53" s="21"/>
      <c r="F53" s="5"/>
      <c r="G53" s="5"/>
      <c r="H53" s="5"/>
    </row>
    <row r="54" spans="1:8" ht="15" customHeight="1">
      <c r="A54" s="21" t="s">
        <v>189</v>
      </c>
      <c r="B54" s="57"/>
      <c r="C54" s="21"/>
      <c r="D54" s="21"/>
      <c r="E54" s="21"/>
      <c r="F54" s="5"/>
      <c r="G54" s="5"/>
      <c r="H54" s="5"/>
    </row>
    <row r="55" spans="1:8" ht="15" customHeight="1">
      <c r="A55" s="21" t="s">
        <v>188</v>
      </c>
      <c r="B55" s="57"/>
      <c r="C55" s="21"/>
      <c r="D55" s="21"/>
      <c r="E55" s="21"/>
      <c r="F55" s="5"/>
      <c r="G55" s="5"/>
      <c r="H55" s="5"/>
    </row>
    <row r="56" spans="1:8" ht="15" customHeight="1">
      <c r="A56" s="21" t="s">
        <v>193</v>
      </c>
      <c r="B56" s="57"/>
      <c r="C56" s="21"/>
      <c r="D56" s="21"/>
      <c r="E56" s="21"/>
      <c r="F56" s="5"/>
      <c r="G56" s="5"/>
      <c r="H56" s="5"/>
    </row>
    <row r="57" spans="1:8" ht="15" customHeight="1">
      <c r="A57" s="21" t="s">
        <v>233</v>
      </c>
      <c r="B57" s="57"/>
      <c r="C57" s="21"/>
      <c r="D57" s="21"/>
      <c r="E57" s="21"/>
      <c r="F57" s="5"/>
      <c r="G57" s="5"/>
      <c r="H57" s="5"/>
    </row>
    <row r="58" spans="1:8" ht="15" customHeight="1">
      <c r="A58" s="85" t="s">
        <v>226</v>
      </c>
      <c r="B58" s="55"/>
      <c r="C58" s="21"/>
      <c r="D58" s="21"/>
      <c r="E58" s="21"/>
      <c r="F58" s="5"/>
      <c r="G58" s="5"/>
      <c r="H58" s="5"/>
    </row>
    <row r="59" spans="1:8" ht="15" customHeight="1">
      <c r="A59" s="21" t="s">
        <v>227</v>
      </c>
      <c r="B59" s="21"/>
      <c r="C59" s="21"/>
      <c r="D59" s="21"/>
      <c r="E59" s="21"/>
      <c r="F59" s="5"/>
      <c r="G59" s="5"/>
      <c r="H59" s="5"/>
    </row>
    <row r="60" spans="1:8" ht="15" customHeight="1">
      <c r="A60" s="26" t="s">
        <v>259</v>
      </c>
      <c r="B60" s="27"/>
      <c r="C60" s="28"/>
      <c r="D60" s="28"/>
      <c r="E60" s="28"/>
      <c r="F60" s="5"/>
      <c r="G60" s="5"/>
      <c r="H60" s="5"/>
    </row>
    <row r="61" spans="1:8" ht="15" customHeight="1">
      <c r="A61" s="29" t="s">
        <v>260</v>
      </c>
      <c r="B61" s="30"/>
      <c r="C61" s="28"/>
      <c r="D61" s="28"/>
      <c r="E61" s="28"/>
      <c r="F61" s="5"/>
      <c r="G61" s="5"/>
      <c r="H61" s="5"/>
    </row>
    <row r="62" spans="1:8" ht="15" customHeight="1">
      <c r="A62" s="370" t="s">
        <v>262</v>
      </c>
      <c r="B62" s="30"/>
      <c r="C62" s="28"/>
      <c r="D62" s="28"/>
      <c r="E62" s="28"/>
      <c r="F62" s="5"/>
      <c r="G62" s="5"/>
      <c r="H62" s="5"/>
    </row>
    <row r="63" spans="1:8" ht="15" customHeight="1">
      <c r="A63" s="278" t="s">
        <v>261</v>
      </c>
      <c r="B63" s="32"/>
      <c r="C63" s="33"/>
      <c r="D63" s="33"/>
      <c r="E63" s="33"/>
      <c r="F63" s="5"/>
      <c r="G63" s="5"/>
      <c r="H63" s="5"/>
    </row>
    <row r="64" spans="1:8" ht="15" customHeight="1">
      <c r="A64" s="31"/>
      <c r="B64" s="32"/>
      <c r="C64" s="33"/>
      <c r="D64" s="33"/>
      <c r="E64" s="33"/>
      <c r="F64" s="5"/>
      <c r="G64" s="5"/>
      <c r="H64" s="5"/>
    </row>
    <row r="65" spans="1:8" ht="15" customHeight="1">
      <c r="A65" s="21"/>
      <c r="B65" s="21"/>
      <c r="C65" s="33"/>
      <c r="D65" s="33"/>
      <c r="E65" s="33"/>
      <c r="F65" s="5"/>
      <c r="G65" s="5"/>
      <c r="H65" s="5"/>
    </row>
    <row r="66" spans="1:8" ht="15" customHeight="1">
      <c r="A66" s="279"/>
      <c r="B66" s="57"/>
      <c r="C66" s="33"/>
      <c r="D66" s="33"/>
      <c r="E66" s="33"/>
      <c r="F66" s="5"/>
      <c r="G66" s="5"/>
      <c r="H66" s="5"/>
    </row>
    <row r="67" spans="1:8" ht="15" customHeight="1">
      <c r="A67" s="21"/>
      <c r="B67" s="57"/>
      <c r="C67" s="33"/>
      <c r="D67" s="33"/>
      <c r="E67" s="33"/>
      <c r="F67" s="5"/>
      <c r="G67" s="5"/>
      <c r="H67" s="5"/>
    </row>
    <row r="68" spans="1:8" ht="15" customHeight="1">
      <c r="A68" s="21"/>
      <c r="B68" s="57"/>
      <c r="C68" s="5"/>
      <c r="D68" s="5"/>
      <c r="E68" s="5"/>
      <c r="F68" s="5"/>
      <c r="G68" s="5"/>
      <c r="H68" s="5"/>
    </row>
    <row r="69" spans="1:8" ht="15" customHeight="1">
      <c r="A69" s="21"/>
      <c r="B69" s="57"/>
      <c r="C69" s="5"/>
      <c r="D69" s="5"/>
      <c r="E69" s="5"/>
      <c r="F69" s="5"/>
      <c r="G69" s="5"/>
      <c r="H69" s="5"/>
    </row>
    <row r="70" spans="1:8" ht="15" customHeight="1">
      <c r="A70" s="21"/>
      <c r="B70" s="57"/>
      <c r="C70" s="5"/>
      <c r="D70" s="5"/>
      <c r="E70" s="5"/>
      <c r="F70" s="5"/>
      <c r="G70" s="5"/>
      <c r="H70" s="5"/>
    </row>
    <row r="71" spans="1:8" ht="15" customHeight="1">
      <c r="A71" s="21"/>
      <c r="B71" s="57"/>
      <c r="C71" s="5"/>
      <c r="D71" s="5"/>
      <c r="E71" s="5"/>
      <c r="F71" s="5"/>
      <c r="G71" s="5"/>
      <c r="H71" s="5"/>
    </row>
    <row r="72" spans="1:8" ht="15" customHeight="1">
      <c r="A72" s="52"/>
      <c r="B72" s="55"/>
      <c r="C72" s="5"/>
      <c r="D72" s="5"/>
      <c r="E72" s="5"/>
      <c r="F72" s="5"/>
      <c r="G72" s="5"/>
      <c r="H72" s="5"/>
    </row>
  </sheetData>
  <sheetProtection/>
  <mergeCells count="1">
    <mergeCell ref="A3:H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&amp;L&amp;"-,Negrita"&amp;K00-037GUÍA DE TRABAJOS PRÁCTICOS.
UNIDAD V&amp;R&amp;"-,Negrita"&amp;K00-038Carolina Andrea Reydak</oddHeader>
    <oddFooter>&amp;L&amp;G &amp;C&amp;"-,Negrita"&amp;K00-044UCC. FACEA. 
IMPUESTOS I. Cát. "B"&amp;R&amp;"-,Negrita"&amp;K00-044Página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view="pageLayout" workbookViewId="0" topLeftCell="A16">
      <selection activeCell="F30" sqref="F30"/>
    </sheetView>
  </sheetViews>
  <sheetFormatPr defaultColWidth="11.57421875" defaultRowHeight="15"/>
  <cols>
    <col min="1" max="1" width="17.140625" style="1" customWidth="1"/>
    <col min="2" max="2" width="15.140625" style="1" customWidth="1"/>
    <col min="3" max="3" width="13.140625" style="1" customWidth="1"/>
    <col min="4" max="4" width="19.57421875" style="36" customWidth="1"/>
    <col min="5" max="5" width="14.140625" style="1" customWidth="1"/>
    <col min="6" max="6" width="15.140625" style="1" customWidth="1"/>
    <col min="7" max="7" width="11.57421875" style="1" customWidth="1"/>
    <col min="8" max="8" width="12.421875" style="1" customWidth="1"/>
    <col min="9" max="9" width="12.00390625" style="1" bestFit="1" customWidth="1"/>
    <col min="10" max="16384" width="11.57421875" style="1" customWidth="1"/>
  </cols>
  <sheetData>
    <row r="1" ht="15.75">
      <c r="A1" s="3" t="s">
        <v>180</v>
      </c>
    </row>
    <row r="2" ht="15.75" thickBot="1">
      <c r="J2" s="4"/>
    </row>
    <row r="3" spans="1:11" ht="30.75" customHeight="1" thickBot="1">
      <c r="A3" s="377" t="s">
        <v>39</v>
      </c>
      <c r="B3" s="378"/>
      <c r="C3" s="378"/>
      <c r="D3" s="378"/>
      <c r="E3" s="378"/>
      <c r="F3" s="378"/>
      <c r="G3" s="378"/>
      <c r="H3" s="379"/>
      <c r="I3" s="53"/>
      <c r="J3" s="11"/>
      <c r="K3" s="11"/>
    </row>
    <row r="4" spans="1:11" ht="15" customHeight="1">
      <c r="A4" s="23"/>
      <c r="B4" s="23"/>
      <c r="C4" s="23"/>
      <c r="D4" s="23"/>
      <c r="E4" s="23"/>
      <c r="F4" s="23"/>
      <c r="G4" s="23"/>
      <c r="H4" s="23"/>
      <c r="I4" s="53"/>
      <c r="J4" s="11"/>
      <c r="K4" s="11"/>
    </row>
    <row r="5" spans="1:11" ht="16.5" customHeight="1">
      <c r="A5" s="135" t="s">
        <v>240</v>
      </c>
      <c r="B5" s="136"/>
      <c r="C5" s="136"/>
      <c r="D5" s="137"/>
      <c r="E5" s="138"/>
      <c r="F5" s="138"/>
      <c r="G5" s="138"/>
      <c r="H5" s="138"/>
      <c r="I5" s="141"/>
      <c r="J5" s="4"/>
      <c r="K5" s="4"/>
    </row>
    <row r="6" spans="1:11" ht="16.5" customHeight="1">
      <c r="A6" s="122"/>
      <c r="B6" s="118"/>
      <c r="C6" s="118"/>
      <c r="D6" s="57"/>
      <c r="E6" s="21"/>
      <c r="F6" s="21"/>
      <c r="G6" s="21"/>
      <c r="H6" s="21"/>
      <c r="I6" s="142"/>
      <c r="J6" s="4"/>
      <c r="K6" s="4"/>
    </row>
    <row r="7" spans="1:11" ht="16.5" customHeight="1">
      <c r="A7" s="124" t="s">
        <v>29</v>
      </c>
      <c r="B7" s="24"/>
      <c r="C7" s="88"/>
      <c r="D7" s="89"/>
      <c r="E7" s="99" t="s">
        <v>30</v>
      </c>
      <c r="F7" s="88"/>
      <c r="G7" s="90"/>
      <c r="H7" s="21"/>
      <c r="I7" s="142"/>
      <c r="J7" s="4"/>
      <c r="K7" s="4"/>
    </row>
    <row r="8" spans="1:11" ht="16.5" customHeight="1">
      <c r="A8" s="126" t="s">
        <v>27</v>
      </c>
      <c r="B8" s="91"/>
      <c r="C8" s="348">
        <v>35000</v>
      </c>
      <c r="D8" s="92"/>
      <c r="E8" s="88" t="s">
        <v>31</v>
      </c>
      <c r="F8" s="4"/>
      <c r="G8" s="314">
        <v>15000</v>
      </c>
      <c r="H8" s="88"/>
      <c r="I8" s="143"/>
      <c r="J8" s="12"/>
      <c r="K8" s="12"/>
    </row>
    <row r="9" spans="1:11" ht="16.5" customHeight="1">
      <c r="A9" s="127" t="s">
        <v>28</v>
      </c>
      <c r="B9" s="88"/>
      <c r="C9" s="337">
        <v>4</v>
      </c>
      <c r="D9" s="89"/>
      <c r="E9" s="88" t="s">
        <v>154</v>
      </c>
      <c r="F9" s="4"/>
      <c r="G9" s="314">
        <v>5</v>
      </c>
      <c r="H9" s="88"/>
      <c r="I9" s="143"/>
      <c r="J9" s="7"/>
      <c r="K9" s="7"/>
    </row>
    <row r="10" spans="1:11" ht="16.5" customHeight="1">
      <c r="A10" s="157" t="s">
        <v>155</v>
      </c>
      <c r="B10" s="4"/>
      <c r="C10" s="147">
        <v>0.0155</v>
      </c>
      <c r="D10" s="89"/>
      <c r="E10" s="21" t="s">
        <v>156</v>
      </c>
      <c r="F10" s="4"/>
      <c r="G10" s="133">
        <v>0.02055</v>
      </c>
      <c r="H10" s="88"/>
      <c r="I10" s="143"/>
      <c r="J10" s="7"/>
      <c r="K10" s="7"/>
    </row>
    <row r="11" spans="1:11" ht="16.5" customHeight="1">
      <c r="A11" s="128" t="s">
        <v>156</v>
      </c>
      <c r="B11" s="129"/>
      <c r="C11" s="132">
        <v>0.02055</v>
      </c>
      <c r="D11" s="130"/>
      <c r="E11" s="140"/>
      <c r="F11" s="140"/>
      <c r="G11" s="140"/>
      <c r="H11" s="144"/>
      <c r="I11" s="145"/>
      <c r="J11" s="7"/>
      <c r="K11" s="7"/>
    </row>
    <row r="12" spans="1:11" ht="16.5" customHeight="1" thickBot="1">
      <c r="A12" s="21"/>
      <c r="B12" s="21"/>
      <c r="C12" s="21"/>
      <c r="D12" s="95"/>
      <c r="E12" s="94"/>
      <c r="F12" s="94"/>
      <c r="G12" s="94"/>
      <c r="H12" s="88"/>
      <c r="I12" s="12"/>
      <c r="J12" s="7"/>
      <c r="K12" s="7"/>
    </row>
    <row r="13" spans="1:11" ht="15.75" thickBot="1">
      <c r="A13" s="44" t="s">
        <v>32</v>
      </c>
      <c r="B13" s="47" t="s">
        <v>38</v>
      </c>
      <c r="C13" s="84"/>
      <c r="D13" s="152" t="s">
        <v>33</v>
      </c>
      <c r="E13" s="84" t="s">
        <v>38</v>
      </c>
      <c r="F13" s="1" t="s">
        <v>183</v>
      </c>
      <c r="G13" s="91"/>
      <c r="H13" s="91"/>
      <c r="I13" s="13"/>
      <c r="J13" s="13"/>
      <c r="K13" s="13"/>
    </row>
    <row r="14" spans="1:11" ht="15">
      <c r="A14" s="275"/>
      <c r="B14" s="276"/>
      <c r="C14" s="277"/>
      <c r="D14" s="281"/>
      <c r="E14" s="282"/>
      <c r="F14" s="1" t="s">
        <v>35</v>
      </c>
      <c r="G14" s="21"/>
      <c r="H14" s="21"/>
      <c r="K14" s="13"/>
    </row>
    <row r="15" spans="1:11" ht="15">
      <c r="A15" s="37" t="s">
        <v>181</v>
      </c>
      <c r="B15" s="346">
        <f>35000*4</f>
        <v>140000</v>
      </c>
      <c r="C15" s="153"/>
      <c r="D15" s="283" t="s">
        <v>181</v>
      </c>
      <c r="E15" s="347">
        <f>15000*5</f>
        <v>75000</v>
      </c>
      <c r="F15" s="4" t="s">
        <v>37</v>
      </c>
      <c r="G15" s="21"/>
      <c r="H15" s="21" t="s">
        <v>36</v>
      </c>
      <c r="I15" s="4"/>
      <c r="K15" s="8"/>
    </row>
    <row r="16" spans="1:11" ht="28.5" customHeight="1">
      <c r="A16" s="167" t="s">
        <v>182</v>
      </c>
      <c r="B16" s="92">
        <f>+(35000*4)/(1+(C11*4))</f>
        <v>129366.10608020698</v>
      </c>
      <c r="C16" s="154"/>
      <c r="D16" s="176" t="s">
        <v>192</v>
      </c>
      <c r="E16" s="148">
        <f>+(G8*G9)/(1+(G10*5))</f>
        <v>68011.78871004308</v>
      </c>
      <c r="G16" s="21"/>
      <c r="H16" s="380" t="s">
        <v>158</v>
      </c>
      <c r="I16" s="380"/>
      <c r="K16" s="8"/>
    </row>
    <row r="17" spans="1:11" ht="15">
      <c r="A17" s="217"/>
      <c r="B17" s="4"/>
      <c r="C17" s="43"/>
      <c r="D17" s="283"/>
      <c r="E17" s="43"/>
      <c r="G17" s="21"/>
      <c r="H17" s="21"/>
      <c r="K17" s="8"/>
    </row>
    <row r="18" spans="1:11" ht="15">
      <c r="A18" s="218" t="s">
        <v>152</v>
      </c>
      <c r="B18" s="92">
        <f>+B16*(C11*C9)</f>
        <v>10633.893919793014</v>
      </c>
      <c r="C18" s="154"/>
      <c r="D18" s="149" t="s">
        <v>153</v>
      </c>
      <c r="E18" s="148">
        <f>+E16*(G10*5)</f>
        <v>6988.2112899569265</v>
      </c>
      <c r="F18" s="92" t="s">
        <v>157</v>
      </c>
      <c r="G18" s="21"/>
      <c r="H18" s="21"/>
      <c r="K18" s="14"/>
    </row>
    <row r="19" spans="1:11" ht="15.75" thickBot="1">
      <c r="A19" s="150"/>
      <c r="B19" s="151"/>
      <c r="C19" s="155"/>
      <c r="D19" s="284"/>
      <c r="E19" s="156"/>
      <c r="F19" s="57"/>
      <c r="G19" s="21"/>
      <c r="H19" s="21"/>
      <c r="K19" s="14"/>
    </row>
    <row r="20" spans="1:11" ht="15.75" thickBot="1">
      <c r="A20" s="343" t="s">
        <v>34</v>
      </c>
      <c r="B20" s="47"/>
      <c r="C20" s="344"/>
      <c r="D20" s="45"/>
      <c r="E20" s="345">
        <f>+E18+B18</f>
        <v>17622.10520974994</v>
      </c>
      <c r="F20" s="102"/>
      <c r="G20" s="21"/>
      <c r="H20" s="21"/>
      <c r="K20" s="14"/>
    </row>
    <row r="21" spans="1:11" ht="15">
      <c r="A21" s="369" t="s">
        <v>263</v>
      </c>
      <c r="B21" s="91"/>
      <c r="C21" s="91"/>
      <c r="D21" s="21"/>
      <c r="E21" s="103"/>
      <c r="F21" s="92"/>
      <c r="G21" s="21"/>
      <c r="H21" s="21"/>
      <c r="K21" s="8"/>
    </row>
    <row r="22" spans="1:11" ht="15">
      <c r="A22" s="369" t="s">
        <v>264</v>
      </c>
      <c r="B22" s="91"/>
      <c r="C22" s="91"/>
      <c r="D22" s="21"/>
      <c r="E22" s="103"/>
      <c r="F22" s="92"/>
      <c r="G22" s="21"/>
      <c r="H22" s="21"/>
      <c r="K22" s="8"/>
    </row>
    <row r="23" spans="1:11" ht="15">
      <c r="A23" s="369" t="s">
        <v>265</v>
      </c>
      <c r="B23" s="91"/>
      <c r="C23" s="91"/>
      <c r="D23" s="21"/>
      <c r="E23" s="103"/>
      <c r="F23" s="92"/>
      <c r="G23" s="21"/>
      <c r="H23" s="21"/>
      <c r="K23" s="8"/>
    </row>
    <row r="24" spans="1:11" ht="15">
      <c r="A24" s="21" t="s">
        <v>266</v>
      </c>
      <c r="B24" s="21"/>
      <c r="C24" s="21"/>
      <c r="D24" s="21"/>
      <c r="E24" s="87"/>
      <c r="F24" s="57"/>
      <c r="G24" s="21"/>
      <c r="H24" s="21"/>
      <c r="K24" s="13"/>
    </row>
    <row r="25" spans="1:11" ht="15">
      <c r="A25" s="369" t="s">
        <v>267</v>
      </c>
      <c r="B25" s="52"/>
      <c r="C25" s="85"/>
      <c r="D25" s="21"/>
      <c r="E25" s="85"/>
      <c r="F25" s="97"/>
      <c r="G25" s="21"/>
      <c r="H25" s="21"/>
      <c r="I25" s="13"/>
      <c r="J25" s="13"/>
      <c r="K25" s="13"/>
    </row>
    <row r="26" spans="1:11" ht="15">
      <c r="A26" s="369" t="s">
        <v>268</v>
      </c>
      <c r="B26" s="85"/>
      <c r="C26" s="85"/>
      <c r="D26" s="21"/>
      <c r="E26" s="18"/>
      <c r="F26" s="97"/>
      <c r="G26" s="21"/>
      <c r="H26" s="21"/>
      <c r="I26" s="13"/>
      <c r="J26" s="13"/>
      <c r="K26" s="13"/>
    </row>
    <row r="27" spans="1:11" ht="15">
      <c r="A27" s="369" t="s">
        <v>269</v>
      </c>
      <c r="B27" s="85"/>
      <c r="C27" s="85"/>
      <c r="D27" s="21"/>
      <c r="E27" s="18"/>
      <c r="F27" s="97"/>
      <c r="G27" s="21"/>
      <c r="H27" s="21"/>
      <c r="I27" s="13"/>
      <c r="J27" s="13"/>
      <c r="K27" s="13"/>
    </row>
    <row r="28" spans="1:11" ht="15">
      <c r="A28" s="91" t="s">
        <v>211</v>
      </c>
      <c r="B28" s="85"/>
      <c r="C28" s="85"/>
      <c r="D28" s="21"/>
      <c r="E28" s="18"/>
      <c r="F28" s="97"/>
      <c r="G28" s="21"/>
      <c r="H28" s="21"/>
      <c r="I28" s="13"/>
      <c r="J28" s="13"/>
      <c r="K28" s="13"/>
    </row>
    <row r="29" spans="1:11" ht="15">
      <c r="A29" s="369" t="s">
        <v>270</v>
      </c>
      <c r="B29" s="85"/>
      <c r="C29" s="85"/>
      <c r="D29" s="21"/>
      <c r="E29" s="18"/>
      <c r="F29" s="97"/>
      <c r="G29" s="21"/>
      <c r="H29" s="21"/>
      <c r="I29" s="13"/>
      <c r="J29" s="13"/>
      <c r="K29" s="13"/>
    </row>
    <row r="30" spans="1:11" ht="15">
      <c r="A30" s="21" t="s">
        <v>271</v>
      </c>
      <c r="B30" s="21"/>
      <c r="C30" s="21"/>
      <c r="D30" s="21"/>
      <c r="E30" s="21"/>
      <c r="F30" s="21"/>
      <c r="G30" s="21"/>
      <c r="H30" s="21"/>
      <c r="I30" s="13"/>
      <c r="J30" s="13"/>
      <c r="K30" s="13"/>
    </row>
    <row r="31" spans="1:11" ht="15">
      <c r="A31" s="105"/>
      <c r="B31" s="105"/>
      <c r="C31" s="106"/>
      <c r="D31" s="106"/>
      <c r="E31" s="107"/>
      <c r="F31" s="54"/>
      <c r="G31" s="54"/>
      <c r="H31" s="54"/>
      <c r="I31" s="15"/>
      <c r="J31" s="15"/>
      <c r="K31" s="8"/>
    </row>
    <row r="32" spans="1:11" ht="15">
      <c r="A32" s="52"/>
      <c r="B32" s="52"/>
      <c r="C32" s="52"/>
      <c r="D32" s="52"/>
      <c r="E32" s="52"/>
      <c r="F32" s="55"/>
      <c r="G32" s="21"/>
      <c r="H32" s="21"/>
      <c r="K32" s="8"/>
    </row>
    <row r="33" spans="1:11" ht="15">
      <c r="A33" s="52"/>
      <c r="B33" s="52"/>
      <c r="C33" s="52"/>
      <c r="D33" s="52"/>
      <c r="E33" s="52"/>
      <c r="F33" s="55"/>
      <c r="G33" s="21"/>
      <c r="H33" s="21"/>
      <c r="K33" s="8"/>
    </row>
    <row r="34" spans="1:11" ht="15">
      <c r="A34" s="52"/>
      <c r="B34" s="52"/>
      <c r="C34" s="52"/>
      <c r="D34" s="52"/>
      <c r="E34" s="52"/>
      <c r="F34" s="55"/>
      <c r="G34" s="21"/>
      <c r="H34" s="21"/>
      <c r="K34" s="8"/>
    </row>
    <row r="35" spans="1:11" ht="15">
      <c r="A35" s="52"/>
      <c r="B35" s="52"/>
      <c r="C35" s="52"/>
      <c r="D35" s="52"/>
      <c r="E35" s="56"/>
      <c r="F35" s="55"/>
      <c r="G35" s="91"/>
      <c r="H35" s="21"/>
      <c r="I35" s="42"/>
      <c r="J35" s="35"/>
      <c r="K35" s="8"/>
    </row>
    <row r="36" spans="1:11" ht="15">
      <c r="A36" s="52"/>
      <c r="B36" s="52"/>
      <c r="C36" s="52"/>
      <c r="D36" s="52"/>
      <c r="E36" s="56"/>
      <c r="F36" s="55"/>
      <c r="G36" s="91"/>
      <c r="H36" s="21"/>
      <c r="I36" s="42"/>
      <c r="J36" s="35"/>
      <c r="K36" s="8"/>
    </row>
    <row r="37" spans="1:11" ht="15">
      <c r="A37" s="108"/>
      <c r="B37" s="105"/>
      <c r="C37" s="105"/>
      <c r="D37" s="109"/>
      <c r="E37" s="21"/>
      <c r="F37" s="21"/>
      <c r="G37" s="21"/>
      <c r="H37" s="21"/>
      <c r="K37" s="8"/>
    </row>
    <row r="38" spans="1:11" ht="15">
      <c r="A38" s="108"/>
      <c r="B38" s="105"/>
      <c r="C38" s="105"/>
      <c r="D38" s="109"/>
      <c r="E38" s="21"/>
      <c r="F38" s="21"/>
      <c r="G38" s="21"/>
      <c r="H38" s="21"/>
      <c r="K38" s="8"/>
    </row>
    <row r="39" spans="1:11" ht="15">
      <c r="A39" s="52"/>
      <c r="B39" s="21"/>
      <c r="C39" s="21"/>
      <c r="D39" s="21"/>
      <c r="E39" s="110"/>
      <c r="F39" s="77"/>
      <c r="G39" s="21"/>
      <c r="H39" s="21"/>
      <c r="K39" s="8"/>
    </row>
    <row r="40" spans="1:11" ht="15">
      <c r="A40" s="85"/>
      <c r="B40" s="91"/>
      <c r="C40" s="21"/>
      <c r="D40" s="21"/>
      <c r="E40" s="54"/>
      <c r="F40" s="92"/>
      <c r="G40" s="21"/>
      <c r="H40" s="21"/>
      <c r="K40" s="8"/>
    </row>
    <row r="41" spans="1:11" ht="15">
      <c r="A41" s="91"/>
      <c r="B41" s="85"/>
      <c r="C41" s="21"/>
      <c r="D41" s="21"/>
      <c r="E41" s="54"/>
      <c r="F41" s="97"/>
      <c r="G41" s="21"/>
      <c r="H41" s="21"/>
      <c r="K41" s="8"/>
    </row>
    <row r="42" spans="1:11" ht="15">
      <c r="A42" s="56"/>
      <c r="B42" s="85"/>
      <c r="C42" s="21"/>
      <c r="D42" s="21"/>
      <c r="E42" s="54"/>
      <c r="F42" s="97"/>
      <c r="G42" s="21"/>
      <c r="H42" s="21"/>
      <c r="K42" s="8"/>
    </row>
    <row r="43" spans="1:11" ht="15">
      <c r="A43" s="111"/>
      <c r="B43" s="111"/>
      <c r="C43" s="21"/>
      <c r="D43" s="21"/>
      <c r="E43" s="54"/>
      <c r="F43" s="112"/>
      <c r="G43" s="21"/>
      <c r="H43" s="21"/>
      <c r="K43" s="8"/>
    </row>
    <row r="44" spans="1:11" ht="15">
      <c r="A44" s="85"/>
      <c r="B44" s="85"/>
      <c r="C44" s="21"/>
      <c r="D44" s="21"/>
      <c r="E44" s="54"/>
      <c r="F44" s="97"/>
      <c r="G44" s="21"/>
      <c r="H44" s="21"/>
      <c r="K44" s="8"/>
    </row>
    <row r="45" spans="1:11" ht="15">
      <c r="A45" s="52"/>
      <c r="B45" s="52"/>
      <c r="C45" s="21"/>
      <c r="D45" s="21"/>
      <c r="E45" s="54"/>
      <c r="F45" s="55"/>
      <c r="G45" s="21"/>
      <c r="H45" s="21"/>
      <c r="K45" s="8"/>
    </row>
    <row r="46" spans="1:11" ht="15">
      <c r="A46" s="52"/>
      <c r="B46" s="52"/>
      <c r="C46" s="21"/>
      <c r="D46" s="21"/>
      <c r="E46" s="54"/>
      <c r="F46" s="55"/>
      <c r="G46" s="21"/>
      <c r="H46" s="21"/>
      <c r="K46" s="8"/>
    </row>
    <row r="47" spans="1:11" ht="15">
      <c r="A47" s="52"/>
      <c r="B47" s="52"/>
      <c r="C47" s="21"/>
      <c r="D47" s="21"/>
      <c r="E47" s="54"/>
      <c r="F47" s="55"/>
      <c r="G47" s="21"/>
      <c r="H47" s="21"/>
      <c r="K47" s="8"/>
    </row>
    <row r="48" spans="1:11" ht="15">
      <c r="A48" s="108"/>
      <c r="B48" s="108"/>
      <c r="C48" s="108"/>
      <c r="D48" s="92"/>
      <c r="E48" s="21"/>
      <c r="F48" s="21"/>
      <c r="G48" s="21"/>
      <c r="H48" s="21"/>
      <c r="K48" s="8"/>
    </row>
    <row r="49" spans="1:11" ht="15">
      <c r="A49" s="108"/>
      <c r="B49" s="108"/>
      <c r="C49" s="108"/>
      <c r="D49" s="92"/>
      <c r="E49" s="21"/>
      <c r="F49" s="21"/>
      <c r="G49" s="21"/>
      <c r="H49" s="21"/>
      <c r="K49" s="8"/>
    </row>
    <row r="50" spans="1:11" s="2" customFormat="1" ht="15">
      <c r="A50" s="99"/>
      <c r="B50" s="56"/>
      <c r="C50" s="56"/>
      <c r="D50" s="56"/>
      <c r="E50" s="21"/>
      <c r="F50" s="113"/>
      <c r="G50" s="56"/>
      <c r="H50" s="56"/>
      <c r="K50" s="13"/>
    </row>
    <row r="51" spans="1:11" s="2" customFormat="1" ht="15">
      <c r="A51" s="54"/>
      <c r="B51" s="91"/>
      <c r="C51" s="91"/>
      <c r="D51" s="56"/>
      <c r="E51" s="21"/>
      <c r="F51" s="92"/>
      <c r="G51" s="56"/>
      <c r="H51" s="56"/>
      <c r="K51" s="13"/>
    </row>
    <row r="52" spans="1:11" s="2" customFormat="1" ht="15">
      <c r="A52" s="91"/>
      <c r="B52" s="91"/>
      <c r="C52" s="56"/>
      <c r="D52" s="56"/>
      <c r="E52" s="104"/>
      <c r="F52" s="92"/>
      <c r="G52" s="56"/>
      <c r="H52" s="56"/>
      <c r="K52" s="13"/>
    </row>
    <row r="53" spans="1:8" ht="15">
      <c r="A53" s="114"/>
      <c r="B53" s="85"/>
      <c r="C53" s="85"/>
      <c r="D53" s="21"/>
      <c r="E53" s="104"/>
      <c r="F53" s="92"/>
      <c r="G53" s="21"/>
      <c r="H53" s="21"/>
    </row>
    <row r="54" spans="1:8" ht="15">
      <c r="A54" s="56"/>
      <c r="B54" s="52"/>
      <c r="C54" s="52"/>
      <c r="D54" s="21"/>
      <c r="E54" s="21"/>
      <c r="F54" s="55"/>
      <c r="G54" s="21"/>
      <c r="H54" s="21"/>
    </row>
    <row r="55" spans="1:8" ht="15">
      <c r="A55" s="85"/>
      <c r="B55" s="85"/>
      <c r="C55" s="85"/>
      <c r="D55" s="21"/>
      <c r="E55" s="21"/>
      <c r="F55" s="97"/>
      <c r="G55" s="21"/>
      <c r="H55" s="21"/>
    </row>
    <row r="56" spans="1:8" ht="15">
      <c r="A56" s="85"/>
      <c r="B56" s="85"/>
      <c r="C56" s="85"/>
      <c r="D56" s="21"/>
      <c r="E56" s="87"/>
      <c r="F56" s="97"/>
      <c r="G56" s="21"/>
      <c r="H56" s="21"/>
    </row>
    <row r="57" spans="1:8" ht="15">
      <c r="A57" s="85"/>
      <c r="B57" s="85"/>
      <c r="C57" s="85"/>
      <c r="D57" s="21"/>
      <c r="E57" s="87"/>
      <c r="F57" s="97"/>
      <c r="G57" s="21"/>
      <c r="H57" s="21"/>
    </row>
    <row r="58" spans="1:8" ht="15">
      <c r="A58" s="91"/>
      <c r="B58" s="91"/>
      <c r="C58" s="91"/>
      <c r="D58" s="21"/>
      <c r="E58" s="103"/>
      <c r="F58" s="97"/>
      <c r="G58" s="21"/>
      <c r="H58" s="21"/>
    </row>
    <row r="59" spans="1:8" ht="15">
      <c r="A59" s="52"/>
      <c r="B59" s="52"/>
      <c r="C59" s="52"/>
      <c r="D59" s="21"/>
      <c r="E59" s="56"/>
      <c r="F59" s="55"/>
      <c r="G59" s="21"/>
      <c r="H59" s="21"/>
    </row>
    <row r="60" spans="1:8" ht="15">
      <c r="A60" s="85"/>
      <c r="B60" s="85"/>
      <c r="C60" s="85"/>
      <c r="D60" s="21"/>
      <c r="E60" s="103"/>
      <c r="F60" s="97"/>
      <c r="G60" s="21"/>
      <c r="H60" s="21"/>
    </row>
    <row r="61" spans="1:8" ht="15">
      <c r="A61" s="85"/>
      <c r="B61" s="85"/>
      <c r="C61" s="85"/>
      <c r="D61" s="21"/>
      <c r="E61" s="56"/>
      <c r="F61" s="97"/>
      <c r="G61" s="21"/>
      <c r="H61" s="21"/>
    </row>
    <row r="62" spans="1:8" ht="15">
      <c r="A62" s="56"/>
      <c r="B62" s="56"/>
      <c r="C62" s="56"/>
      <c r="D62" s="21"/>
      <c r="E62" s="21"/>
      <c r="F62" s="113"/>
      <c r="G62" s="21"/>
      <c r="H62" s="21"/>
    </row>
    <row r="63" spans="1:8" ht="15">
      <c r="A63" s="52"/>
      <c r="B63" s="21"/>
      <c r="C63" s="21"/>
      <c r="D63" s="21"/>
      <c r="E63" s="21"/>
      <c r="F63" s="21"/>
      <c r="G63" s="21"/>
      <c r="H63" s="21"/>
    </row>
    <row r="64" spans="1:8" ht="15">
      <c r="A64" s="91"/>
      <c r="B64" s="91"/>
      <c r="C64" s="91"/>
      <c r="D64" s="91"/>
      <c r="E64" s="91"/>
      <c r="F64" s="21"/>
      <c r="G64" s="21"/>
      <c r="H64" s="21"/>
    </row>
    <row r="65" spans="1:8" ht="15">
      <c r="A65" s="91"/>
      <c r="B65" s="91"/>
      <c r="C65" s="91"/>
      <c r="D65" s="91"/>
      <c r="E65" s="91"/>
      <c r="F65" s="21"/>
      <c r="G65" s="21"/>
      <c r="H65" s="21"/>
    </row>
    <row r="66" spans="1:11" ht="15">
      <c r="A66" s="91"/>
      <c r="B66" s="91"/>
      <c r="C66" s="91"/>
      <c r="D66" s="91"/>
      <c r="E66" s="91"/>
      <c r="F66" s="21"/>
      <c r="G66" s="21"/>
      <c r="H66" s="21"/>
      <c r="K66" s="8"/>
    </row>
    <row r="67" spans="1:11" ht="15">
      <c r="A67" s="85"/>
      <c r="B67" s="85"/>
      <c r="C67" s="85"/>
      <c r="D67" s="85"/>
      <c r="E67" s="85"/>
      <c r="F67" s="21"/>
      <c r="G67" s="21"/>
      <c r="H67" s="21"/>
      <c r="K67" s="8"/>
    </row>
    <row r="68" spans="1:11" ht="15">
      <c r="A68" s="85"/>
      <c r="B68" s="85"/>
      <c r="C68" s="85"/>
      <c r="D68" s="85"/>
      <c r="E68" s="85"/>
      <c r="F68" s="85"/>
      <c r="G68" s="85"/>
      <c r="H68" s="85"/>
      <c r="I68" s="8"/>
      <c r="J68" s="8"/>
      <c r="K68" s="8"/>
    </row>
    <row r="69" spans="1:11" ht="15">
      <c r="A69" s="91"/>
      <c r="B69" s="91"/>
      <c r="C69" s="91"/>
      <c r="D69" s="91"/>
      <c r="E69" s="91"/>
      <c r="F69" s="85"/>
      <c r="G69" s="85"/>
      <c r="H69" s="85"/>
      <c r="I69" s="8"/>
      <c r="J69" s="8"/>
      <c r="K69" s="8"/>
    </row>
    <row r="70" spans="1:11" ht="15">
      <c r="A70" s="91"/>
      <c r="B70" s="91"/>
      <c r="C70" s="91"/>
      <c r="D70" s="91"/>
      <c r="E70" s="91"/>
      <c r="F70" s="85"/>
      <c r="G70" s="85"/>
      <c r="H70" s="85"/>
      <c r="I70" s="8"/>
      <c r="J70" s="8"/>
      <c r="K70" s="8"/>
    </row>
    <row r="71" spans="1:11" ht="15">
      <c r="A71" s="85"/>
      <c r="B71" s="85"/>
      <c r="C71" s="85"/>
      <c r="D71" s="85"/>
      <c r="E71" s="85"/>
      <c r="F71" s="85"/>
      <c r="G71" s="85"/>
      <c r="H71" s="85"/>
      <c r="I71" s="8"/>
      <c r="J71" s="8"/>
      <c r="K71" s="8"/>
    </row>
    <row r="72" spans="1:11" ht="15">
      <c r="A72" s="85"/>
      <c r="B72" s="85"/>
      <c r="C72" s="85"/>
      <c r="D72" s="85"/>
      <c r="E72" s="85"/>
      <c r="F72" s="85"/>
      <c r="G72" s="85"/>
      <c r="H72" s="85"/>
      <c r="I72" s="8"/>
      <c r="J72" s="8"/>
      <c r="K72" s="8"/>
    </row>
    <row r="73" spans="1:11" ht="15">
      <c r="A73" s="52"/>
      <c r="B73" s="85"/>
      <c r="C73" s="85"/>
      <c r="D73" s="85"/>
      <c r="E73" s="85"/>
      <c r="F73" s="85"/>
      <c r="G73" s="85"/>
      <c r="H73" s="85"/>
      <c r="I73" s="8"/>
      <c r="J73" s="8"/>
      <c r="K73" s="8"/>
    </row>
    <row r="74" spans="1:11" ht="15">
      <c r="A74" s="56"/>
      <c r="B74" s="56"/>
      <c r="C74" s="85"/>
      <c r="D74" s="97"/>
      <c r="E74" s="85"/>
      <c r="F74" s="85"/>
      <c r="G74" s="85"/>
      <c r="H74" s="85"/>
      <c r="I74" s="10"/>
      <c r="J74" s="10"/>
      <c r="K74" s="8"/>
    </row>
    <row r="75" spans="1:11" ht="15">
      <c r="A75" s="91"/>
      <c r="B75" s="91"/>
      <c r="C75" s="85"/>
      <c r="D75" s="97"/>
      <c r="E75" s="85"/>
      <c r="F75" s="21"/>
      <c r="G75" s="21"/>
      <c r="H75" s="21"/>
      <c r="I75" s="4"/>
      <c r="J75" s="10"/>
      <c r="K75" s="8"/>
    </row>
    <row r="76" spans="1:11" ht="15">
      <c r="A76" s="91"/>
      <c r="B76" s="85"/>
      <c r="C76" s="85"/>
      <c r="D76" s="97"/>
      <c r="E76" s="85"/>
      <c r="F76" s="85"/>
      <c r="G76" s="85"/>
      <c r="H76" s="97"/>
      <c r="I76" s="4"/>
      <c r="J76" s="16"/>
      <c r="K76" s="8"/>
    </row>
    <row r="77" spans="1:11" ht="15">
      <c r="A77" s="85"/>
      <c r="B77" s="85"/>
      <c r="C77" s="85"/>
      <c r="D77" s="97"/>
      <c r="E77" s="85"/>
      <c r="F77" s="85"/>
      <c r="G77" s="85"/>
      <c r="H77" s="97"/>
      <c r="I77" s="4"/>
      <c r="J77" s="10"/>
      <c r="K77" s="8"/>
    </row>
    <row r="78" spans="1:11" ht="15">
      <c r="A78" s="85"/>
      <c r="B78" s="85"/>
      <c r="C78" s="85"/>
      <c r="D78" s="97"/>
      <c r="E78" s="85"/>
      <c r="F78" s="91"/>
      <c r="G78" s="91"/>
      <c r="H78" s="92"/>
      <c r="I78" s="4"/>
      <c r="J78" s="10"/>
      <c r="K78" s="8"/>
    </row>
    <row r="79" spans="1:11" ht="15">
      <c r="A79" s="21"/>
      <c r="B79" s="21"/>
      <c r="C79" s="21"/>
      <c r="D79" s="57"/>
      <c r="E79" s="85"/>
      <c r="F79" s="91"/>
      <c r="G79" s="91"/>
      <c r="H79" s="92"/>
      <c r="I79" s="4"/>
      <c r="J79" s="10"/>
      <c r="K79" s="8"/>
    </row>
    <row r="80" spans="1:11" ht="15">
      <c r="A80" s="21"/>
      <c r="B80" s="21"/>
      <c r="C80" s="21"/>
      <c r="D80" s="57"/>
      <c r="E80" s="85"/>
      <c r="F80" s="91"/>
      <c r="G80" s="91"/>
      <c r="H80" s="92"/>
      <c r="I80" s="4"/>
      <c r="J80" s="10"/>
      <c r="K80" s="8"/>
    </row>
    <row r="81" spans="1:11" ht="15">
      <c r="A81" s="21"/>
      <c r="B81" s="21"/>
      <c r="C81" s="21"/>
      <c r="D81" s="21"/>
      <c r="E81" s="85"/>
      <c r="F81" s="91"/>
      <c r="G81" s="91"/>
      <c r="H81" s="91"/>
      <c r="I81" s="39"/>
      <c r="J81" s="10"/>
      <c r="K81" s="8"/>
    </row>
    <row r="82" spans="1:11" ht="15">
      <c r="A82" s="21"/>
      <c r="B82" s="21"/>
      <c r="C82" s="21"/>
      <c r="D82" s="21"/>
      <c r="E82" s="85"/>
      <c r="F82" s="91"/>
      <c r="G82" s="91"/>
      <c r="H82" s="91"/>
      <c r="I82" s="39"/>
      <c r="J82" s="10"/>
      <c r="K82" s="8"/>
    </row>
    <row r="83" spans="1:11" ht="15">
      <c r="A83" s="52"/>
      <c r="B83" s="21"/>
      <c r="C83" s="21"/>
      <c r="D83" s="21"/>
      <c r="E83" s="115"/>
      <c r="F83" s="116"/>
      <c r="G83" s="91"/>
      <c r="H83" s="91"/>
      <c r="I83" s="13"/>
      <c r="J83" s="16"/>
      <c r="K83" s="13"/>
    </row>
    <row r="84" spans="1:11" ht="15">
      <c r="A84" s="52"/>
      <c r="B84" s="52"/>
      <c r="C84" s="21"/>
      <c r="D84" s="21"/>
      <c r="E84" s="85"/>
      <c r="F84" s="57"/>
      <c r="G84" s="21"/>
      <c r="H84" s="21"/>
      <c r="I84" s="8"/>
      <c r="J84" s="10"/>
      <c r="K84" s="8"/>
    </row>
    <row r="85" spans="1:11" ht="15">
      <c r="A85" s="21"/>
      <c r="B85" s="21"/>
      <c r="C85" s="21"/>
      <c r="D85" s="21"/>
      <c r="E85" s="103"/>
      <c r="F85" s="57"/>
      <c r="G85" s="21"/>
      <c r="H85" s="21"/>
      <c r="I85" s="13"/>
      <c r="J85" s="13"/>
      <c r="K85" s="13"/>
    </row>
    <row r="86" spans="1:11" ht="15">
      <c r="A86" s="21"/>
      <c r="B86" s="21"/>
      <c r="C86" s="21"/>
      <c r="D86" s="21"/>
      <c r="E86" s="103"/>
      <c r="F86" s="57"/>
      <c r="G86" s="21"/>
      <c r="H86" s="21"/>
      <c r="K86" s="13"/>
    </row>
    <row r="87" spans="1:8" ht="15">
      <c r="A87" s="52"/>
      <c r="B87" s="52"/>
      <c r="C87" s="21"/>
      <c r="D87" s="21"/>
      <c r="E87" s="87"/>
      <c r="F87" s="57"/>
      <c r="G87" s="21"/>
      <c r="H87" s="21"/>
    </row>
    <row r="88" spans="1:8" ht="15">
      <c r="A88" s="21"/>
      <c r="B88" s="21"/>
      <c r="C88" s="21"/>
      <c r="D88" s="21"/>
      <c r="E88" s="87"/>
      <c r="F88" s="57"/>
      <c r="G88" s="21"/>
      <c r="H88" s="21"/>
    </row>
    <row r="89" spans="1:8" ht="15">
      <c r="A89" s="52"/>
      <c r="B89" s="52"/>
      <c r="C89" s="85"/>
      <c r="D89" s="21"/>
      <c r="E89" s="87"/>
      <c r="F89" s="97"/>
      <c r="G89" s="21"/>
      <c r="H89" s="21"/>
    </row>
    <row r="90" spans="1:8" ht="15">
      <c r="A90" s="91"/>
      <c r="B90" s="91"/>
      <c r="C90" s="91"/>
      <c r="D90" s="21"/>
      <c r="E90" s="87"/>
      <c r="F90" s="92"/>
      <c r="G90" s="21"/>
      <c r="H90" s="21"/>
    </row>
    <row r="91" spans="1:8" ht="15">
      <c r="A91" s="52"/>
      <c r="B91" s="52"/>
      <c r="C91" s="21"/>
      <c r="D91" s="21"/>
      <c r="E91" s="21"/>
      <c r="F91" s="57"/>
      <c r="G91" s="21"/>
      <c r="H91" s="21"/>
    </row>
    <row r="92" spans="1:8" ht="15">
      <c r="A92" s="41"/>
      <c r="B92" s="117"/>
      <c r="C92" s="21"/>
      <c r="D92" s="21"/>
      <c r="E92" s="87"/>
      <c r="F92" s="57"/>
      <c r="G92" s="21"/>
      <c r="H92" s="21"/>
    </row>
    <row r="93" spans="1:8" ht="15">
      <c r="A93" s="21"/>
      <c r="B93" s="21"/>
      <c r="C93" s="21"/>
      <c r="D93" s="21"/>
      <c r="E93" s="21"/>
      <c r="F93" s="21"/>
      <c r="G93" s="21"/>
      <c r="H93" s="21"/>
    </row>
    <row r="94" spans="1:8" ht="15">
      <c r="A94" s="21"/>
      <c r="B94" s="21"/>
      <c r="C94" s="21"/>
      <c r="D94" s="21"/>
      <c r="E94" s="21"/>
      <c r="F94" s="21"/>
      <c r="G94" s="21"/>
      <c r="H94" s="21"/>
    </row>
    <row r="95" spans="1:8" ht="15">
      <c r="A95" s="21"/>
      <c r="B95" s="21"/>
      <c r="C95" s="21"/>
      <c r="D95" s="21"/>
      <c r="E95" s="21"/>
      <c r="F95" s="21"/>
      <c r="G95" s="21"/>
      <c r="H95" s="21"/>
    </row>
    <row r="96" spans="1:8" ht="15">
      <c r="A96" s="108"/>
      <c r="B96" s="108"/>
      <c r="C96" s="108"/>
      <c r="D96" s="108"/>
      <c r="E96" s="118"/>
      <c r="F96" s="21"/>
      <c r="G96" s="21"/>
      <c r="H96" s="21"/>
    </row>
    <row r="97" spans="1:8" ht="15">
      <c r="A97" s="108"/>
      <c r="B97" s="108"/>
      <c r="C97" s="108"/>
      <c r="D97" s="108"/>
      <c r="E97" s="118"/>
      <c r="F97" s="21"/>
      <c r="G97" s="21"/>
      <c r="H97" s="21"/>
    </row>
    <row r="98" spans="1:8" ht="15">
      <c r="A98" s="52"/>
      <c r="B98" s="52"/>
      <c r="C98" s="52"/>
      <c r="D98" s="52"/>
      <c r="E98" s="52"/>
      <c r="F98" s="55"/>
      <c r="G98" s="21"/>
      <c r="H98" s="21"/>
    </row>
    <row r="99" spans="1:8" ht="15">
      <c r="A99" s="52"/>
      <c r="B99" s="52"/>
      <c r="C99" s="52"/>
      <c r="D99" s="52"/>
      <c r="E99" s="52"/>
      <c r="F99" s="55"/>
      <c r="G99" s="21"/>
      <c r="H99" s="21"/>
    </row>
    <row r="100" spans="1:8" ht="15">
      <c r="A100" s="52"/>
      <c r="B100" s="52"/>
      <c r="C100" s="52"/>
      <c r="D100" s="52"/>
      <c r="E100" s="52"/>
      <c r="F100" s="55"/>
      <c r="G100" s="21"/>
      <c r="H100" s="21"/>
    </row>
    <row r="101" spans="1:8" ht="15">
      <c r="A101" s="52"/>
      <c r="B101" s="52"/>
      <c r="C101" s="52"/>
      <c r="D101" s="52"/>
      <c r="E101" s="56"/>
      <c r="F101" s="55"/>
      <c r="G101" s="21"/>
      <c r="H101" s="21"/>
    </row>
    <row r="102" spans="1:8" ht="15">
      <c r="A102" s="21"/>
      <c r="B102" s="21"/>
      <c r="C102" s="21"/>
      <c r="D102" s="21"/>
      <c r="E102" s="21"/>
      <c r="F102" s="21"/>
      <c r="G102" s="21"/>
      <c r="H102" s="21"/>
    </row>
    <row r="103" spans="1:8" ht="15">
      <c r="A103" s="105"/>
      <c r="B103" s="105"/>
      <c r="C103" s="106"/>
      <c r="D103" s="106"/>
      <c r="E103" s="21"/>
      <c r="F103" s="21"/>
      <c r="G103" s="21"/>
      <c r="H103" s="21"/>
    </row>
    <row r="104" spans="1:8" ht="15">
      <c r="A104" s="56"/>
      <c r="B104" s="56"/>
      <c r="C104" s="91"/>
      <c r="D104" s="91"/>
      <c r="E104" s="21"/>
      <c r="F104" s="21"/>
      <c r="G104" s="21"/>
      <c r="H104" s="21"/>
    </row>
    <row r="105" spans="1:8" ht="15">
      <c r="A105" s="21"/>
      <c r="B105" s="21"/>
      <c r="C105" s="21"/>
      <c r="D105" s="52"/>
      <c r="E105" s="21"/>
      <c r="F105" s="21"/>
      <c r="G105" s="21"/>
      <c r="H105" s="21"/>
    </row>
    <row r="106" spans="1:8" ht="15">
      <c r="A106" s="21"/>
      <c r="B106" s="21"/>
      <c r="C106" s="21"/>
      <c r="D106" s="52"/>
      <c r="E106" s="21"/>
      <c r="F106" s="21"/>
      <c r="G106" s="21"/>
      <c r="H106" s="21"/>
    </row>
    <row r="107" spans="1:8" ht="15">
      <c r="A107" s="52"/>
      <c r="B107" s="21"/>
      <c r="C107" s="21"/>
      <c r="D107" s="21"/>
      <c r="E107" s="21"/>
      <c r="F107" s="98"/>
      <c r="G107" s="21"/>
      <c r="H107" s="21"/>
    </row>
    <row r="108" spans="1:8" ht="15">
      <c r="A108" s="21"/>
      <c r="B108" s="21"/>
      <c r="C108" s="21"/>
      <c r="D108" s="21"/>
      <c r="E108" s="21"/>
      <c r="F108" s="21"/>
      <c r="G108" s="21"/>
      <c r="H108" s="21"/>
    </row>
    <row r="109" spans="1:8" ht="15">
      <c r="A109" s="21"/>
      <c r="B109" s="21"/>
      <c r="C109" s="21"/>
      <c r="D109" s="21"/>
      <c r="E109" s="21"/>
      <c r="F109" s="21"/>
      <c r="G109" s="21"/>
      <c r="H109" s="21"/>
    </row>
    <row r="110" spans="1:8" ht="15">
      <c r="A110" s="52"/>
      <c r="B110" s="52"/>
      <c r="C110" s="21"/>
      <c r="D110" s="21"/>
      <c r="E110" s="21"/>
      <c r="F110" s="52"/>
      <c r="G110" s="21"/>
      <c r="H110" s="21"/>
    </row>
    <row r="111" spans="1:8" ht="15">
      <c r="A111" s="52"/>
      <c r="B111" s="52"/>
      <c r="C111" s="21"/>
      <c r="D111" s="21"/>
      <c r="E111" s="21"/>
      <c r="F111" s="52"/>
      <c r="G111" s="21"/>
      <c r="H111" s="21"/>
    </row>
    <row r="112" spans="1:8" ht="15">
      <c r="A112" s="21"/>
      <c r="B112" s="21"/>
      <c r="C112" s="21"/>
      <c r="D112" s="21"/>
      <c r="E112" s="21"/>
      <c r="F112" s="21"/>
      <c r="G112" s="21"/>
      <c r="H112" s="21"/>
    </row>
    <row r="113" spans="1:8" ht="15">
      <c r="A113" s="21"/>
      <c r="B113" s="21"/>
      <c r="C113" s="21"/>
      <c r="D113" s="21"/>
      <c r="E113" s="21"/>
      <c r="F113" s="21"/>
      <c r="G113" s="21"/>
      <c r="H113" s="21"/>
    </row>
    <row r="114" spans="1:8" ht="15">
      <c r="A114" s="52"/>
      <c r="B114" s="52"/>
      <c r="C114" s="52"/>
      <c r="D114" s="21"/>
      <c r="E114" s="21"/>
      <c r="F114" s="52"/>
      <c r="G114" s="21"/>
      <c r="H114" s="21"/>
    </row>
    <row r="115" spans="1:8" ht="15">
      <c r="A115" s="52"/>
      <c r="B115" s="52"/>
      <c r="C115" s="52"/>
      <c r="D115" s="21"/>
      <c r="E115" s="21"/>
      <c r="F115" s="52"/>
      <c r="G115" s="21"/>
      <c r="H115" s="21"/>
    </row>
    <row r="116" spans="1:8" ht="15">
      <c r="A116" s="108"/>
      <c r="B116" s="108"/>
      <c r="C116" s="108"/>
      <c r="D116" s="21"/>
      <c r="E116" s="21"/>
      <c r="F116" s="21"/>
      <c r="G116" s="21"/>
      <c r="H116" s="21"/>
    </row>
    <row r="117" spans="1:8" ht="15">
      <c r="A117" s="108"/>
      <c r="B117" s="108"/>
      <c r="C117" s="108"/>
      <c r="D117" s="21"/>
      <c r="E117" s="21"/>
      <c r="F117" s="21"/>
      <c r="G117" s="21"/>
      <c r="H117" s="21"/>
    </row>
    <row r="118" spans="1:8" ht="15">
      <c r="A118" s="21"/>
      <c r="B118" s="21"/>
      <c r="C118" s="21"/>
      <c r="D118" s="21"/>
      <c r="E118" s="98"/>
      <c r="F118" s="119"/>
      <c r="G118" s="21"/>
      <c r="H118" s="21"/>
    </row>
    <row r="119" spans="1:8" ht="15">
      <c r="A119" s="52"/>
      <c r="B119" s="52"/>
      <c r="C119" s="52"/>
      <c r="D119" s="21"/>
      <c r="E119" s="21"/>
      <c r="F119" s="55"/>
      <c r="G119" s="21"/>
      <c r="H119" s="21"/>
    </row>
    <row r="120" spans="1:8" ht="15">
      <c r="A120" s="21"/>
      <c r="B120" s="21"/>
      <c r="C120" s="21"/>
      <c r="D120" s="21"/>
      <c r="E120" s="21"/>
      <c r="F120" s="57"/>
      <c r="G120" s="21"/>
      <c r="H120" s="21"/>
    </row>
    <row r="121" spans="1:9" ht="15">
      <c r="A121" s="21"/>
      <c r="B121" s="21"/>
      <c r="C121" s="21"/>
      <c r="D121" s="21"/>
      <c r="E121" s="87"/>
      <c r="F121" s="57"/>
      <c r="G121" s="52"/>
      <c r="H121" s="52"/>
      <c r="I121" s="34"/>
    </row>
    <row r="122" spans="1:8" ht="15">
      <c r="A122" s="21"/>
      <c r="B122" s="21"/>
      <c r="C122" s="21"/>
      <c r="D122" s="21"/>
      <c r="E122" s="87"/>
      <c r="F122" s="57"/>
      <c r="G122" s="21"/>
      <c r="H122" s="21"/>
    </row>
    <row r="123" spans="1:8" ht="15">
      <c r="A123" s="21"/>
      <c r="B123" s="21"/>
      <c r="C123" s="21"/>
      <c r="D123" s="21"/>
      <c r="E123" s="87"/>
      <c r="F123" s="57"/>
      <c r="G123" s="21"/>
      <c r="H123" s="21"/>
    </row>
    <row r="124" spans="1:8" ht="15">
      <c r="A124" s="52"/>
      <c r="B124" s="52"/>
      <c r="C124" s="52"/>
      <c r="D124" s="21"/>
      <c r="E124" s="87"/>
      <c r="F124" s="55"/>
      <c r="G124" s="21"/>
      <c r="H124" s="21"/>
    </row>
    <row r="125" spans="1:8" ht="15">
      <c r="A125" s="21"/>
      <c r="B125" s="120"/>
      <c r="C125" s="21"/>
      <c r="D125" s="21"/>
      <c r="E125" s="104"/>
      <c r="F125" s="21"/>
      <c r="G125" s="21"/>
      <c r="H125" s="21"/>
    </row>
    <row r="126" spans="1:8" ht="15">
      <c r="A126" s="52"/>
      <c r="B126" s="21"/>
      <c r="C126" s="21"/>
      <c r="D126" s="21"/>
      <c r="E126" s="21"/>
      <c r="F126" s="52"/>
      <c r="G126" s="21"/>
      <c r="H126" s="21"/>
    </row>
    <row r="127" spans="1:8" ht="15">
      <c r="A127" s="52"/>
      <c r="B127" s="52"/>
      <c r="C127" s="52"/>
      <c r="D127" s="52"/>
      <c r="E127" s="52"/>
      <c r="F127" s="52"/>
      <c r="G127" s="21"/>
      <c r="H127" s="21"/>
    </row>
    <row r="128" spans="1:8" ht="15">
      <c r="A128" s="52"/>
      <c r="B128" s="52"/>
      <c r="C128" s="52"/>
      <c r="D128" s="52"/>
      <c r="E128" s="52"/>
      <c r="F128" s="52"/>
      <c r="G128" s="21"/>
      <c r="H128" s="21"/>
    </row>
    <row r="129" spans="1:8" ht="15">
      <c r="A129" s="21"/>
      <c r="B129" s="21"/>
      <c r="C129" s="21"/>
      <c r="D129" s="21"/>
      <c r="E129" s="21"/>
      <c r="F129" s="57"/>
      <c r="G129" s="21"/>
      <c r="H129" s="21"/>
    </row>
    <row r="130" spans="1:8" ht="15">
      <c r="A130" s="21"/>
      <c r="B130" s="21"/>
      <c r="C130" s="21"/>
      <c r="D130" s="21"/>
      <c r="E130" s="104"/>
      <c r="F130" s="57"/>
      <c r="G130" s="21"/>
      <c r="H130" s="21"/>
    </row>
    <row r="131" spans="1:8" ht="15">
      <c r="A131" s="21"/>
      <c r="B131" s="21"/>
      <c r="C131" s="21"/>
      <c r="D131" s="21"/>
      <c r="E131" s="104"/>
      <c r="F131" s="57"/>
      <c r="G131" s="21"/>
      <c r="H131" s="21"/>
    </row>
    <row r="132" spans="1:8" ht="15">
      <c r="A132" s="21"/>
      <c r="B132" s="21"/>
      <c r="C132" s="21"/>
      <c r="D132" s="21"/>
      <c r="E132" s="104"/>
      <c r="F132" s="57"/>
      <c r="G132" s="21"/>
      <c r="H132" s="21"/>
    </row>
    <row r="133" spans="1:8" ht="15">
      <c r="A133" s="21"/>
      <c r="B133" s="21"/>
      <c r="C133" s="21"/>
      <c r="D133" s="21"/>
      <c r="E133" s="104"/>
      <c r="F133" s="57"/>
      <c r="G133" s="21"/>
      <c r="H133" s="21"/>
    </row>
    <row r="134" spans="1:8" ht="15">
      <c r="A134" s="21"/>
      <c r="B134" s="21"/>
      <c r="C134" s="21"/>
      <c r="D134" s="21"/>
      <c r="E134" s="104"/>
      <c r="F134" s="57"/>
      <c r="G134" s="21"/>
      <c r="H134" s="21"/>
    </row>
    <row r="135" spans="1:8" ht="15">
      <c r="A135" s="52"/>
      <c r="B135" s="52"/>
      <c r="C135" s="52"/>
      <c r="D135" s="52"/>
      <c r="E135" s="52"/>
      <c r="F135" s="55"/>
      <c r="G135" s="21"/>
      <c r="H135" s="21"/>
    </row>
    <row r="136" spans="1:8" ht="15">
      <c r="A136" s="52"/>
      <c r="B136" s="52"/>
      <c r="C136" s="52"/>
      <c r="D136" s="21"/>
      <c r="E136" s="87"/>
      <c r="F136" s="55"/>
      <c r="G136" s="21"/>
      <c r="H136" s="21"/>
    </row>
    <row r="137" spans="1:8" ht="15">
      <c r="A137" s="52"/>
      <c r="B137" s="52"/>
      <c r="C137" s="52"/>
      <c r="D137" s="52"/>
      <c r="E137" s="21"/>
      <c r="F137" s="21"/>
      <c r="G137" s="21"/>
      <c r="H137" s="21"/>
    </row>
    <row r="138" spans="1:8" ht="15">
      <c r="A138" s="21"/>
      <c r="B138" s="21"/>
      <c r="C138" s="21"/>
      <c r="D138" s="57"/>
      <c r="E138" s="21"/>
      <c r="F138" s="21"/>
      <c r="G138" s="21"/>
      <c r="H138" s="21"/>
    </row>
    <row r="139" spans="1:8" ht="15">
      <c r="A139" s="21"/>
      <c r="B139" s="21"/>
      <c r="C139" s="21"/>
      <c r="D139" s="57"/>
      <c r="E139" s="21"/>
      <c r="F139" s="21"/>
      <c r="G139" s="21"/>
      <c r="H139" s="21"/>
    </row>
    <row r="140" spans="1:8" ht="15">
      <c r="A140" s="21"/>
      <c r="B140" s="21"/>
      <c r="C140" s="21"/>
      <c r="D140" s="21"/>
      <c r="E140" s="21"/>
      <c r="F140" s="21"/>
      <c r="G140" s="21"/>
      <c r="H140" s="21"/>
    </row>
    <row r="141" spans="1:8" ht="15">
      <c r="A141" s="21"/>
      <c r="B141" s="21"/>
      <c r="C141" s="21"/>
      <c r="D141" s="57"/>
      <c r="E141" s="21"/>
      <c r="F141" s="21"/>
      <c r="G141" s="21"/>
      <c r="H141" s="21"/>
    </row>
    <row r="142" spans="1:8" ht="15">
      <c r="A142" s="21"/>
      <c r="B142" s="21"/>
      <c r="C142" s="21"/>
      <c r="D142" s="57"/>
      <c r="E142" s="21"/>
      <c r="F142" s="21"/>
      <c r="G142" s="21"/>
      <c r="H142" s="21"/>
    </row>
    <row r="143" spans="1:8" ht="15">
      <c r="A143" s="21"/>
      <c r="B143" s="21"/>
      <c r="C143" s="21"/>
      <c r="D143" s="57"/>
      <c r="E143" s="21"/>
      <c r="F143" s="21"/>
      <c r="G143" s="21"/>
      <c r="H143" s="21"/>
    </row>
    <row r="144" spans="1:8" ht="15">
      <c r="A144" s="21"/>
      <c r="B144" s="21"/>
      <c r="C144" s="21"/>
      <c r="D144" s="57"/>
      <c r="E144" s="21"/>
      <c r="F144" s="21"/>
      <c r="G144" s="21"/>
      <c r="H144" s="21"/>
    </row>
    <row r="145" spans="1:8" ht="15">
      <c r="A145" s="21"/>
      <c r="B145" s="21"/>
      <c r="C145" s="21"/>
      <c r="D145" s="57"/>
      <c r="E145" s="21"/>
      <c r="F145" s="21"/>
      <c r="G145" s="21"/>
      <c r="H145" s="21"/>
    </row>
    <row r="146" spans="1:8" ht="15">
      <c r="A146" s="21"/>
      <c r="B146" s="21"/>
      <c r="C146" s="21"/>
      <c r="D146" s="57"/>
      <c r="E146" s="21"/>
      <c r="F146" s="21"/>
      <c r="G146" s="21"/>
      <c r="H146" s="21"/>
    </row>
    <row r="147" spans="1:8" ht="15">
      <c r="A147" s="21"/>
      <c r="B147" s="21"/>
      <c r="C147" s="21"/>
      <c r="D147" s="57"/>
      <c r="E147" s="21"/>
      <c r="F147" s="21"/>
      <c r="G147" s="21"/>
      <c r="H147" s="21"/>
    </row>
    <row r="148" spans="1:8" ht="15">
      <c r="A148" s="21"/>
      <c r="B148" s="21"/>
      <c r="C148" s="21"/>
      <c r="D148" s="57"/>
      <c r="E148" s="21"/>
      <c r="F148" s="21"/>
      <c r="G148" s="21"/>
      <c r="H148" s="21"/>
    </row>
    <row r="149" spans="1:8" ht="15">
      <c r="A149" s="121"/>
      <c r="B149" s="21"/>
      <c r="C149" s="21"/>
      <c r="D149" s="57"/>
      <c r="E149" s="21"/>
      <c r="F149" s="21"/>
      <c r="G149" s="21"/>
      <c r="H149" s="21"/>
    </row>
    <row r="150" spans="1:8" ht="15">
      <c r="A150" s="121"/>
      <c r="B150" s="21"/>
      <c r="C150" s="21"/>
      <c r="D150" s="57"/>
      <c r="E150" s="21"/>
      <c r="F150" s="21"/>
      <c r="G150" s="21"/>
      <c r="H150" s="21"/>
    </row>
    <row r="151" spans="1:8" ht="15">
      <c r="A151" s="121"/>
      <c r="B151" s="21"/>
      <c r="C151" s="21"/>
      <c r="D151" s="57"/>
      <c r="E151" s="21"/>
      <c r="F151" s="21"/>
      <c r="G151" s="21"/>
      <c r="H151" s="21"/>
    </row>
  </sheetData>
  <sheetProtection/>
  <mergeCells count="2">
    <mergeCell ref="A3:H3"/>
    <mergeCell ref="H16:I16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&amp;L&amp;"-,Negrita"&amp;K00-033GUÍA DE TRABAJOS PRÁCTICOS.
UNIDAD V&amp;R&amp;"-,Negrita"&amp;K00-034Carolina Andrea Reydak</oddHeader>
    <oddFooter>&amp;L&amp;G &amp;C&amp;"-,Negrita"&amp;K00-034UCC. FACEA. 
IMPUESTOS I. Cát. "B"&amp;RPágina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view="pageLayout" workbookViewId="0" topLeftCell="A23">
      <selection activeCell="A29" sqref="A29"/>
    </sheetView>
  </sheetViews>
  <sheetFormatPr defaultColWidth="11.57421875" defaultRowHeight="15"/>
  <cols>
    <col min="1" max="1" width="17.140625" style="1" customWidth="1"/>
    <col min="2" max="2" width="15.140625" style="1" customWidth="1"/>
    <col min="3" max="3" width="13.140625" style="1" customWidth="1"/>
    <col min="4" max="4" width="19.57421875" style="36" customWidth="1"/>
    <col min="5" max="5" width="14.140625" style="1" customWidth="1"/>
    <col min="6" max="6" width="15.140625" style="1" customWidth="1"/>
    <col min="7" max="7" width="11.140625" style="1" customWidth="1"/>
    <col min="8" max="8" width="12.421875" style="1" customWidth="1"/>
    <col min="9" max="9" width="12.00390625" style="1" bestFit="1" customWidth="1"/>
    <col min="10" max="16384" width="11.57421875" style="1" customWidth="1"/>
  </cols>
  <sheetData>
    <row r="1" ht="15.75">
      <c r="A1" s="3" t="s">
        <v>244</v>
      </c>
    </row>
    <row r="2" ht="15.75" thickBot="1">
      <c r="J2" s="4"/>
    </row>
    <row r="3" spans="1:11" ht="30.75" customHeight="1" thickBot="1">
      <c r="A3" s="161" t="s">
        <v>177</v>
      </c>
      <c r="B3" s="162"/>
      <c r="C3" s="162"/>
      <c r="D3" s="162"/>
      <c r="E3" s="162"/>
      <c r="F3" s="162"/>
      <c r="G3" s="162"/>
      <c r="H3" s="162"/>
      <c r="I3" s="163"/>
      <c r="J3" s="11"/>
      <c r="K3" s="11"/>
    </row>
    <row r="4" spans="1:11" ht="15" customHeight="1">
      <c r="A4" s="160"/>
      <c r="B4" s="160"/>
      <c r="C4" s="160"/>
      <c r="D4" s="160"/>
      <c r="E4" s="160"/>
      <c r="F4" s="160"/>
      <c r="G4" s="160"/>
      <c r="H4" s="160"/>
      <c r="I4" s="160"/>
      <c r="J4" s="11"/>
      <c r="K4" s="11"/>
    </row>
    <row r="5" spans="1:11" ht="16.5" customHeight="1">
      <c r="A5" s="135" t="s">
        <v>240</v>
      </c>
      <c r="B5" s="136"/>
      <c r="C5" s="136"/>
      <c r="D5" s="137"/>
      <c r="E5" s="138"/>
      <c r="F5" s="138"/>
      <c r="G5" s="138"/>
      <c r="H5" s="138"/>
      <c r="I5" s="139"/>
      <c r="J5" s="4"/>
      <c r="K5" s="4"/>
    </row>
    <row r="6" spans="1:11" ht="16.5" customHeight="1">
      <c r="A6" s="122"/>
      <c r="B6" s="118"/>
      <c r="C6" s="118"/>
      <c r="D6" s="57"/>
      <c r="E6" s="21"/>
      <c r="F6" s="21"/>
      <c r="G6" s="21"/>
      <c r="H6" s="21"/>
      <c r="I6" s="123"/>
      <c r="J6" s="4"/>
      <c r="K6" s="4"/>
    </row>
    <row r="7" spans="1:11" ht="16.5" customHeight="1">
      <c r="A7" s="127" t="s">
        <v>175</v>
      </c>
      <c r="B7" s="24"/>
      <c r="C7" s="314">
        <v>16500</v>
      </c>
      <c r="D7" s="89"/>
      <c r="E7" s="88" t="s">
        <v>162</v>
      </c>
      <c r="F7" s="88"/>
      <c r="G7" s="314">
        <v>16000</v>
      </c>
      <c r="H7" s="21"/>
      <c r="I7" s="123"/>
      <c r="J7" s="4"/>
      <c r="K7" s="4"/>
    </row>
    <row r="8" spans="1:11" ht="16.5" customHeight="1">
      <c r="A8" s="126" t="s">
        <v>176</v>
      </c>
      <c r="B8" s="91"/>
      <c r="C8" s="334">
        <v>98000</v>
      </c>
      <c r="D8" s="92"/>
      <c r="E8" s="88" t="s">
        <v>163</v>
      </c>
      <c r="F8" s="21"/>
      <c r="G8" s="314">
        <v>65000</v>
      </c>
      <c r="H8" s="88"/>
      <c r="I8" s="125"/>
      <c r="J8" s="12"/>
      <c r="K8" s="12"/>
    </row>
    <row r="9" spans="1:11" ht="16.5" customHeight="1">
      <c r="A9" s="157" t="s">
        <v>40</v>
      </c>
      <c r="B9" s="21"/>
      <c r="C9" s="335">
        <v>2010</v>
      </c>
      <c r="D9" s="89"/>
      <c r="E9" s="21" t="s">
        <v>40</v>
      </c>
      <c r="F9" s="21"/>
      <c r="G9" s="165">
        <v>2009</v>
      </c>
      <c r="H9" s="88"/>
      <c r="I9" s="125"/>
      <c r="J9" s="7"/>
      <c r="K9" s="7"/>
    </row>
    <row r="10" spans="1:11" ht="16.5" customHeight="1">
      <c r="A10" s="128"/>
      <c r="B10" s="129"/>
      <c r="C10" s="132"/>
      <c r="D10" s="130"/>
      <c r="E10" s="129"/>
      <c r="F10" s="129"/>
      <c r="G10" s="129"/>
      <c r="H10" s="144"/>
      <c r="I10" s="134"/>
      <c r="J10" s="7"/>
      <c r="K10" s="7"/>
    </row>
    <row r="11" spans="1:11" ht="16.5" customHeight="1">
      <c r="A11" s="21"/>
      <c r="B11" s="21"/>
      <c r="C11" s="21"/>
      <c r="D11" s="95"/>
      <c r="E11" s="94"/>
      <c r="F11" s="94"/>
      <c r="G11" s="94"/>
      <c r="H11" s="88"/>
      <c r="I11" s="88"/>
      <c r="J11" s="7"/>
      <c r="K11" s="7"/>
    </row>
    <row r="12" spans="1:11" ht="15">
      <c r="A12" s="52" t="s">
        <v>164</v>
      </c>
      <c r="B12" s="52"/>
      <c r="C12" s="52"/>
      <c r="D12" s="158"/>
      <c r="E12" s="52"/>
      <c r="F12" s="21"/>
      <c r="G12" s="91"/>
      <c r="H12" s="91"/>
      <c r="I12" s="91"/>
      <c r="J12" s="13"/>
      <c r="K12" s="13"/>
    </row>
    <row r="13" spans="1:11" ht="15.75" thickBot="1">
      <c r="A13" s="96"/>
      <c r="B13" s="85"/>
      <c r="C13" s="85"/>
      <c r="D13" s="98"/>
      <c r="E13" s="98"/>
      <c r="F13" s="21"/>
      <c r="G13" s="21"/>
      <c r="H13" s="21"/>
      <c r="I13" s="21"/>
      <c r="K13" s="13"/>
    </row>
    <row r="14" spans="1:11" ht="15.75" thickBot="1">
      <c r="A14" s="48" t="s">
        <v>0</v>
      </c>
      <c r="B14" s="170"/>
      <c r="C14" s="171"/>
      <c r="D14" s="146"/>
      <c r="E14" s="92"/>
      <c r="F14" s="21"/>
      <c r="G14" s="21"/>
      <c r="H14" s="21"/>
      <c r="I14" s="21"/>
      <c r="K14" s="8"/>
    </row>
    <row r="15" spans="1:11" ht="15.75" customHeight="1">
      <c r="A15" s="149" t="s">
        <v>175</v>
      </c>
      <c r="B15" s="92"/>
      <c r="C15" s="321">
        <f>+C7</f>
        <v>16500</v>
      </c>
      <c r="D15" s="93"/>
      <c r="E15" s="92"/>
      <c r="F15" s="21"/>
      <c r="G15" s="21"/>
      <c r="H15" s="159"/>
      <c r="I15" s="159"/>
      <c r="K15" s="8"/>
    </row>
    <row r="16" spans="1:11" ht="15.75" thickBot="1">
      <c r="A16" s="166" t="s">
        <v>162</v>
      </c>
      <c r="B16" s="21"/>
      <c r="C16" s="320">
        <f>+G7</f>
        <v>16000</v>
      </c>
      <c r="D16" s="21"/>
      <c r="E16" s="21"/>
      <c r="F16" s="21"/>
      <c r="G16" s="21"/>
      <c r="H16" s="21"/>
      <c r="K16" s="8"/>
    </row>
    <row r="17" spans="1:11" ht="15.75" thickBot="1">
      <c r="A17" s="172" t="s">
        <v>41</v>
      </c>
      <c r="B17" s="170"/>
      <c r="C17" s="332">
        <f>+C16+C15</f>
        <v>32500</v>
      </c>
      <c r="D17" s="101"/>
      <c r="E17" s="92"/>
      <c r="F17" s="92"/>
      <c r="G17" s="21"/>
      <c r="H17" s="21"/>
      <c r="I17" s="21"/>
      <c r="K17" s="14"/>
    </row>
    <row r="18" spans="1:11" ht="15">
      <c r="A18" s="167" t="s">
        <v>44</v>
      </c>
      <c r="B18" s="91"/>
      <c r="C18" s="321"/>
      <c r="D18" s="21"/>
      <c r="E18" s="100"/>
      <c r="F18" s="57"/>
      <c r="G18" s="21"/>
      <c r="H18" s="21"/>
      <c r="I18" s="21"/>
      <c r="K18" s="14"/>
    </row>
    <row r="19" spans="1:11" ht="15">
      <c r="A19" s="168" t="s">
        <v>194</v>
      </c>
      <c r="B19" s="52"/>
      <c r="C19" s="322">
        <f>+C8/5</f>
        <v>19600</v>
      </c>
      <c r="D19" s="21"/>
      <c r="E19" s="77"/>
      <c r="F19" s="102"/>
      <c r="G19" s="21"/>
      <c r="H19" s="21"/>
      <c r="I19" s="21"/>
      <c r="K19" s="14"/>
    </row>
    <row r="20" spans="1:11" ht="15.75" thickBot="1">
      <c r="A20" s="169" t="s">
        <v>42</v>
      </c>
      <c r="B20" s="91"/>
      <c r="C20" s="321">
        <f>25%*G7</f>
        <v>4000</v>
      </c>
      <c r="D20" s="21"/>
      <c r="E20" s="103"/>
      <c r="F20" s="92"/>
      <c r="G20" s="21"/>
      <c r="H20" s="21"/>
      <c r="I20" s="21"/>
      <c r="K20" s="8"/>
    </row>
    <row r="21" spans="1:11" ht="15.75" thickBot="1">
      <c r="A21" s="50" t="s">
        <v>43</v>
      </c>
      <c r="B21" s="49"/>
      <c r="C21" s="333">
        <f>+C17-C19-C20</f>
        <v>8900</v>
      </c>
      <c r="D21" s="21"/>
      <c r="E21" s="103"/>
      <c r="F21" s="92"/>
      <c r="G21" s="21"/>
      <c r="H21" s="21"/>
      <c r="I21" s="21"/>
      <c r="K21" s="8"/>
    </row>
    <row r="22" spans="1:11" ht="15">
      <c r="A22" s="91"/>
      <c r="B22" s="91"/>
      <c r="C22" s="91"/>
      <c r="D22" s="21"/>
      <c r="E22" s="103"/>
      <c r="F22" s="92"/>
      <c r="G22" s="21"/>
      <c r="H22" s="21"/>
      <c r="I22" s="21"/>
      <c r="K22" s="8"/>
    </row>
    <row r="23" spans="1:11" ht="15">
      <c r="A23" s="91" t="s">
        <v>159</v>
      </c>
      <c r="B23" s="85"/>
      <c r="C23" s="85"/>
      <c r="D23" s="21"/>
      <c r="E23" s="18"/>
      <c r="F23" s="97"/>
      <c r="G23" s="21"/>
      <c r="H23" s="21"/>
      <c r="I23" s="91"/>
      <c r="K23" s="8"/>
    </row>
    <row r="24" spans="1:11" ht="15">
      <c r="A24" s="91" t="s">
        <v>160</v>
      </c>
      <c r="B24" s="85"/>
      <c r="C24" s="85"/>
      <c r="D24" s="21"/>
      <c r="E24" s="18"/>
      <c r="F24" s="97"/>
      <c r="G24" s="21"/>
      <c r="H24" s="21"/>
      <c r="I24" s="91"/>
      <c r="K24" s="13"/>
    </row>
    <row r="25" spans="1:11" ht="15">
      <c r="A25" s="369" t="s">
        <v>273</v>
      </c>
      <c r="B25" s="85"/>
      <c r="C25" s="85"/>
      <c r="D25" s="21"/>
      <c r="E25" s="18"/>
      <c r="F25" s="97"/>
      <c r="G25" s="21"/>
      <c r="H25" s="21"/>
      <c r="I25" s="13"/>
      <c r="J25" s="13"/>
      <c r="K25" s="13"/>
    </row>
    <row r="26" spans="1:11" ht="15">
      <c r="A26" s="369" t="s">
        <v>272</v>
      </c>
      <c r="B26" s="85"/>
      <c r="C26" s="85"/>
      <c r="D26" s="21"/>
      <c r="E26" s="18"/>
      <c r="F26" s="97"/>
      <c r="G26" s="21"/>
      <c r="H26" s="21"/>
      <c r="I26" s="13"/>
      <c r="J26" s="13"/>
      <c r="K26" s="13"/>
    </row>
    <row r="27" spans="1:11" ht="15">
      <c r="A27" s="21" t="s">
        <v>161</v>
      </c>
      <c r="B27" s="21"/>
      <c r="C27" s="21"/>
      <c r="D27" s="21"/>
      <c r="E27" s="21"/>
      <c r="F27" s="21"/>
      <c r="G27" s="21"/>
      <c r="H27" s="21"/>
      <c r="I27" s="13"/>
      <c r="J27" s="13"/>
      <c r="K27" s="13"/>
    </row>
    <row r="28" spans="1:11" ht="15">
      <c r="A28" s="1" t="s">
        <v>275</v>
      </c>
      <c r="D28" s="1"/>
      <c r="J28" s="13"/>
      <c r="K28" s="13"/>
    </row>
    <row r="29" spans="1:11" ht="15">
      <c r="A29" s="1" t="s">
        <v>274</v>
      </c>
      <c r="D29" s="1"/>
      <c r="J29" s="13"/>
      <c r="K29" s="13"/>
    </row>
    <row r="30" spans="4:11" ht="15">
      <c r="D30" s="1"/>
      <c r="J30" s="13"/>
      <c r="K30" s="13"/>
    </row>
    <row r="31" spans="1:11" ht="15">
      <c r="A31" s="105"/>
      <c r="B31" s="105"/>
      <c r="C31" s="106"/>
      <c r="D31" s="106"/>
      <c r="E31" s="107"/>
      <c r="F31" s="54"/>
      <c r="G31" s="54"/>
      <c r="H31" s="54"/>
      <c r="I31" s="15"/>
      <c r="J31" s="15"/>
      <c r="K31" s="8"/>
    </row>
    <row r="32" spans="1:11" ht="15">
      <c r="A32" s="52"/>
      <c r="B32" s="52"/>
      <c r="C32" s="52"/>
      <c r="D32" s="52"/>
      <c r="E32" s="52"/>
      <c r="F32" s="55"/>
      <c r="G32" s="21"/>
      <c r="H32" s="21"/>
      <c r="K32" s="8"/>
    </row>
    <row r="33" spans="1:11" ht="15">
      <c r="A33" s="52"/>
      <c r="B33" s="52"/>
      <c r="C33" s="52"/>
      <c r="D33" s="52"/>
      <c r="E33" s="52"/>
      <c r="F33" s="55"/>
      <c r="G33" s="21"/>
      <c r="H33" s="21"/>
      <c r="K33" s="8"/>
    </row>
    <row r="34" spans="1:11" ht="15">
      <c r="A34" s="52"/>
      <c r="B34" s="52"/>
      <c r="C34" s="52"/>
      <c r="D34" s="52"/>
      <c r="E34" s="52"/>
      <c r="F34" s="55"/>
      <c r="G34" s="21"/>
      <c r="H34" s="21"/>
      <c r="K34" s="8"/>
    </row>
    <row r="35" spans="1:11" ht="15">
      <c r="A35" s="52"/>
      <c r="B35" s="52"/>
      <c r="C35" s="52"/>
      <c r="D35" s="52"/>
      <c r="E35" s="56"/>
      <c r="F35" s="55"/>
      <c r="G35" s="91"/>
      <c r="H35" s="21"/>
      <c r="I35" s="42"/>
      <c r="J35" s="35"/>
      <c r="K35" s="8"/>
    </row>
    <row r="36" spans="1:11" ht="15">
      <c r="A36" s="52"/>
      <c r="B36" s="52"/>
      <c r="C36" s="52"/>
      <c r="D36" s="52"/>
      <c r="E36" s="56"/>
      <c r="F36" s="55"/>
      <c r="G36" s="91"/>
      <c r="H36" s="21"/>
      <c r="I36" s="42"/>
      <c r="J36" s="35"/>
      <c r="K36" s="8"/>
    </row>
    <row r="37" spans="1:11" ht="15">
      <c r="A37" s="108"/>
      <c r="B37" s="105"/>
      <c r="C37" s="105"/>
      <c r="D37" s="109"/>
      <c r="E37" s="21"/>
      <c r="F37" s="21"/>
      <c r="G37" s="21"/>
      <c r="H37" s="21"/>
      <c r="K37" s="8"/>
    </row>
    <row r="38" spans="1:11" ht="15">
      <c r="A38" s="108"/>
      <c r="B38" s="105"/>
      <c r="C38" s="105"/>
      <c r="D38" s="109"/>
      <c r="E38" s="21"/>
      <c r="F38" s="21"/>
      <c r="G38" s="21"/>
      <c r="H38" s="21"/>
      <c r="K38" s="8"/>
    </row>
    <row r="39" spans="1:11" ht="15">
      <c r="A39" s="52"/>
      <c r="B39" s="21"/>
      <c r="C39" s="21"/>
      <c r="D39" s="21"/>
      <c r="E39" s="110"/>
      <c r="F39" s="77"/>
      <c r="G39" s="21"/>
      <c r="H39" s="21"/>
      <c r="K39" s="8"/>
    </row>
    <row r="40" spans="1:11" ht="15">
      <c r="A40" s="85"/>
      <c r="B40" s="91"/>
      <c r="C40" s="21"/>
      <c r="D40" s="21"/>
      <c r="E40" s="54"/>
      <c r="F40" s="92"/>
      <c r="G40" s="21"/>
      <c r="H40" s="21"/>
      <c r="K40" s="8"/>
    </row>
    <row r="41" spans="1:11" ht="15">
      <c r="A41" s="91"/>
      <c r="B41" s="85"/>
      <c r="C41" s="21"/>
      <c r="D41" s="21"/>
      <c r="E41" s="54"/>
      <c r="F41" s="97"/>
      <c r="G41" s="21"/>
      <c r="H41" s="21"/>
      <c r="K41" s="8"/>
    </row>
    <row r="42" spans="1:11" ht="15">
      <c r="A42" s="56"/>
      <c r="B42" s="85"/>
      <c r="C42" s="21"/>
      <c r="D42" s="21"/>
      <c r="E42" s="54"/>
      <c r="F42" s="97"/>
      <c r="G42" s="21"/>
      <c r="H42" s="21"/>
      <c r="K42" s="8"/>
    </row>
    <row r="43" spans="1:11" ht="15">
      <c r="A43" s="111"/>
      <c r="B43" s="111"/>
      <c r="C43" s="21"/>
      <c r="D43" s="21"/>
      <c r="E43" s="54"/>
      <c r="F43" s="112"/>
      <c r="G43" s="21"/>
      <c r="H43" s="21"/>
      <c r="K43" s="8"/>
    </row>
    <row r="44" spans="1:11" ht="15">
      <c r="A44" s="85"/>
      <c r="B44" s="85"/>
      <c r="C44" s="21"/>
      <c r="D44" s="21"/>
      <c r="E44" s="54"/>
      <c r="F44" s="97"/>
      <c r="G44" s="21"/>
      <c r="H44" s="21"/>
      <c r="K44" s="8"/>
    </row>
    <row r="45" spans="1:11" ht="15">
      <c r="A45" s="52"/>
      <c r="B45" s="52"/>
      <c r="C45" s="21"/>
      <c r="D45" s="21"/>
      <c r="E45" s="54"/>
      <c r="F45" s="55"/>
      <c r="G45" s="21"/>
      <c r="H45" s="21"/>
      <c r="K45" s="8"/>
    </row>
    <row r="46" spans="1:11" ht="15">
      <c r="A46" s="52"/>
      <c r="B46" s="52"/>
      <c r="C46" s="21"/>
      <c r="D46" s="21"/>
      <c r="E46" s="54"/>
      <c r="F46" s="55"/>
      <c r="G46" s="21"/>
      <c r="H46" s="21"/>
      <c r="K46" s="8"/>
    </row>
    <row r="47" spans="1:11" ht="15">
      <c r="A47" s="52"/>
      <c r="B47" s="52"/>
      <c r="C47" s="21"/>
      <c r="D47" s="21"/>
      <c r="E47" s="54"/>
      <c r="F47" s="55"/>
      <c r="G47" s="21"/>
      <c r="H47" s="21"/>
      <c r="K47" s="8"/>
    </row>
    <row r="48" spans="1:11" ht="15">
      <c r="A48" s="108"/>
      <c r="B48" s="108"/>
      <c r="C48" s="108"/>
      <c r="D48" s="92"/>
      <c r="E48" s="21"/>
      <c r="F48" s="21"/>
      <c r="G48" s="21"/>
      <c r="H48" s="21"/>
      <c r="K48" s="8"/>
    </row>
    <row r="49" spans="1:11" ht="15">
      <c r="A49" s="108"/>
      <c r="B49" s="108"/>
      <c r="C49" s="108"/>
      <c r="D49" s="92"/>
      <c r="E49" s="21"/>
      <c r="F49" s="21"/>
      <c r="G49" s="21"/>
      <c r="H49" s="21"/>
      <c r="K49" s="8"/>
    </row>
    <row r="50" spans="1:11" s="2" customFormat="1" ht="15">
      <c r="A50" s="99"/>
      <c r="B50" s="56"/>
      <c r="C50" s="56"/>
      <c r="D50" s="56"/>
      <c r="E50" s="21"/>
      <c r="F50" s="113"/>
      <c r="G50" s="56"/>
      <c r="H50" s="56"/>
      <c r="K50" s="13"/>
    </row>
    <row r="51" spans="1:11" s="2" customFormat="1" ht="15">
      <c r="A51" s="54"/>
      <c r="B51" s="91"/>
      <c r="C51" s="91"/>
      <c r="D51" s="56"/>
      <c r="E51" s="21"/>
      <c r="F51" s="92"/>
      <c r="G51" s="56"/>
      <c r="H51" s="56"/>
      <c r="K51" s="13"/>
    </row>
    <row r="52" spans="1:11" s="2" customFormat="1" ht="15">
      <c r="A52" s="91"/>
      <c r="B52" s="91"/>
      <c r="C52" s="56"/>
      <c r="D52" s="56"/>
      <c r="E52" s="104"/>
      <c r="F52" s="92"/>
      <c r="G52" s="56"/>
      <c r="H52" s="56"/>
      <c r="K52" s="13"/>
    </row>
    <row r="53" spans="1:8" ht="15">
      <c r="A53" s="114"/>
      <c r="B53" s="85"/>
      <c r="C53" s="85"/>
      <c r="D53" s="21"/>
      <c r="E53" s="104"/>
      <c r="F53" s="92"/>
      <c r="G53" s="21"/>
      <c r="H53" s="21"/>
    </row>
    <row r="54" spans="1:8" ht="15">
      <c r="A54" s="56"/>
      <c r="B54" s="52"/>
      <c r="C54" s="52"/>
      <c r="D54" s="21"/>
      <c r="E54" s="21"/>
      <c r="F54" s="55"/>
      <c r="G54" s="21"/>
      <c r="H54" s="21"/>
    </row>
    <row r="55" spans="1:8" ht="15">
      <c r="A55" s="85"/>
      <c r="B55" s="85"/>
      <c r="C55" s="85"/>
      <c r="D55" s="21"/>
      <c r="E55" s="21"/>
      <c r="F55" s="97"/>
      <c r="G55" s="21"/>
      <c r="H55" s="21"/>
    </row>
    <row r="56" spans="1:8" ht="15">
      <c r="A56" s="85"/>
      <c r="B56" s="85"/>
      <c r="C56" s="85"/>
      <c r="D56" s="21"/>
      <c r="E56" s="87"/>
      <c r="F56" s="97"/>
      <c r="G56" s="21"/>
      <c r="H56" s="21"/>
    </row>
    <row r="57" spans="1:8" ht="15">
      <c r="A57" s="85"/>
      <c r="B57" s="85"/>
      <c r="C57" s="85"/>
      <c r="D57" s="21"/>
      <c r="E57" s="87"/>
      <c r="F57" s="97"/>
      <c r="G57" s="21"/>
      <c r="H57" s="21"/>
    </row>
    <row r="58" spans="1:8" ht="15">
      <c r="A58" s="91"/>
      <c r="B58" s="91"/>
      <c r="C58" s="91"/>
      <c r="D58" s="21"/>
      <c r="E58" s="103"/>
      <c r="F58" s="97"/>
      <c r="G58" s="21"/>
      <c r="H58" s="21"/>
    </row>
    <row r="59" spans="1:8" ht="15">
      <c r="A59" s="52"/>
      <c r="B59" s="52"/>
      <c r="C59" s="52"/>
      <c r="D59" s="21"/>
      <c r="E59" s="56"/>
      <c r="F59" s="55"/>
      <c r="G59" s="21"/>
      <c r="H59" s="21"/>
    </row>
    <row r="60" spans="1:8" ht="15">
      <c r="A60" s="85"/>
      <c r="B60" s="85"/>
      <c r="C60" s="85"/>
      <c r="D60" s="21"/>
      <c r="E60" s="103"/>
      <c r="F60" s="97"/>
      <c r="G60" s="21"/>
      <c r="H60" s="21"/>
    </row>
    <row r="61" spans="1:8" ht="15">
      <c r="A61" s="85"/>
      <c r="B61" s="85"/>
      <c r="C61" s="85"/>
      <c r="D61" s="21"/>
      <c r="E61" s="56"/>
      <c r="F61" s="97"/>
      <c r="G61" s="21"/>
      <c r="H61" s="21"/>
    </row>
    <row r="62" spans="1:8" ht="15">
      <c r="A62" s="56"/>
      <c r="B62" s="56"/>
      <c r="C62" s="56"/>
      <c r="D62" s="21"/>
      <c r="E62" s="21"/>
      <c r="F62" s="113"/>
      <c r="G62" s="21"/>
      <c r="H62" s="21"/>
    </row>
    <row r="63" spans="1:8" ht="15">
      <c r="A63" s="52"/>
      <c r="B63" s="21"/>
      <c r="C63" s="21"/>
      <c r="D63" s="21"/>
      <c r="E63" s="21"/>
      <c r="F63" s="21"/>
      <c r="G63" s="21"/>
      <c r="H63" s="21"/>
    </row>
    <row r="64" spans="1:8" ht="15">
      <c r="A64" s="91"/>
      <c r="B64" s="91"/>
      <c r="C64" s="91"/>
      <c r="D64" s="91"/>
      <c r="E64" s="91"/>
      <c r="F64" s="21"/>
      <c r="G64" s="21"/>
      <c r="H64" s="21"/>
    </row>
    <row r="65" spans="1:8" ht="15">
      <c r="A65" s="91"/>
      <c r="B65" s="91"/>
      <c r="C65" s="91"/>
      <c r="D65" s="91"/>
      <c r="E65" s="91"/>
      <c r="F65" s="21"/>
      <c r="G65" s="21"/>
      <c r="H65" s="21"/>
    </row>
    <row r="66" spans="1:11" ht="15">
      <c r="A66" s="91"/>
      <c r="B66" s="91"/>
      <c r="C66" s="91"/>
      <c r="D66" s="91"/>
      <c r="E66" s="91"/>
      <c r="F66" s="21"/>
      <c r="G66" s="21"/>
      <c r="H66" s="21"/>
      <c r="K66" s="8"/>
    </row>
    <row r="67" spans="1:11" ht="15">
      <c r="A67" s="85"/>
      <c r="B67" s="85"/>
      <c r="C67" s="85"/>
      <c r="D67" s="85"/>
      <c r="E67" s="85"/>
      <c r="F67" s="21"/>
      <c r="G67" s="21"/>
      <c r="H67" s="21"/>
      <c r="K67" s="8"/>
    </row>
    <row r="68" spans="1:11" ht="15">
      <c r="A68" s="85"/>
      <c r="B68" s="85"/>
      <c r="C68" s="85"/>
      <c r="D68" s="85"/>
      <c r="E68" s="85"/>
      <c r="F68" s="85"/>
      <c r="G68" s="85"/>
      <c r="H68" s="85"/>
      <c r="I68" s="8"/>
      <c r="J68" s="8"/>
      <c r="K68" s="8"/>
    </row>
    <row r="69" spans="1:11" ht="15">
      <c r="A69" s="91"/>
      <c r="B69" s="91"/>
      <c r="C69" s="91"/>
      <c r="D69" s="91"/>
      <c r="E69" s="91"/>
      <c r="F69" s="85"/>
      <c r="G69" s="85"/>
      <c r="H69" s="85"/>
      <c r="I69" s="8"/>
      <c r="J69" s="8"/>
      <c r="K69" s="8"/>
    </row>
    <row r="70" spans="1:11" ht="15">
      <c r="A70" s="91"/>
      <c r="B70" s="91"/>
      <c r="C70" s="91"/>
      <c r="D70" s="91"/>
      <c r="E70" s="91"/>
      <c r="F70" s="85"/>
      <c r="G70" s="85"/>
      <c r="H70" s="85"/>
      <c r="I70" s="8"/>
      <c r="J70" s="8"/>
      <c r="K70" s="8"/>
    </row>
    <row r="71" spans="1:11" ht="15">
      <c r="A71" s="85"/>
      <c r="B71" s="85"/>
      <c r="C71" s="85"/>
      <c r="D71" s="85"/>
      <c r="E71" s="85"/>
      <c r="F71" s="85"/>
      <c r="G71" s="85"/>
      <c r="H71" s="85"/>
      <c r="I71" s="8"/>
      <c r="J71" s="8"/>
      <c r="K71" s="8"/>
    </row>
    <row r="72" spans="1:11" ht="15">
      <c r="A72" s="85"/>
      <c r="B72" s="85"/>
      <c r="C72" s="85"/>
      <c r="D72" s="85"/>
      <c r="E72" s="85"/>
      <c r="F72" s="85"/>
      <c r="G72" s="85"/>
      <c r="H72" s="85"/>
      <c r="I72" s="8"/>
      <c r="J72" s="8"/>
      <c r="K72" s="8"/>
    </row>
    <row r="73" spans="1:11" ht="15">
      <c r="A73" s="52"/>
      <c r="B73" s="85"/>
      <c r="C73" s="85"/>
      <c r="D73" s="85"/>
      <c r="E73" s="85"/>
      <c r="F73" s="85"/>
      <c r="G73" s="85"/>
      <c r="H73" s="85"/>
      <c r="I73" s="8"/>
      <c r="J73" s="8"/>
      <c r="K73" s="8"/>
    </row>
    <row r="74" spans="1:11" ht="15">
      <c r="A74" s="56"/>
      <c r="B74" s="56"/>
      <c r="C74" s="85"/>
      <c r="D74" s="97"/>
      <c r="E74" s="85"/>
      <c r="F74" s="85"/>
      <c r="G74" s="85"/>
      <c r="H74" s="85"/>
      <c r="I74" s="10"/>
      <c r="J74" s="10"/>
      <c r="K74" s="8"/>
    </row>
    <row r="75" spans="1:11" ht="15">
      <c r="A75" s="91"/>
      <c r="B75" s="91"/>
      <c r="C75" s="85"/>
      <c r="D75" s="97"/>
      <c r="E75" s="85"/>
      <c r="F75" s="21"/>
      <c r="G75" s="21"/>
      <c r="H75" s="21"/>
      <c r="I75" s="4"/>
      <c r="J75" s="10"/>
      <c r="K75" s="8"/>
    </row>
    <row r="76" spans="1:11" ht="15">
      <c r="A76" s="91"/>
      <c r="B76" s="85"/>
      <c r="C76" s="85"/>
      <c r="D76" s="97"/>
      <c r="E76" s="85"/>
      <c r="F76" s="85"/>
      <c r="G76" s="85"/>
      <c r="H76" s="97"/>
      <c r="I76" s="4"/>
      <c r="J76" s="16"/>
      <c r="K76" s="8"/>
    </row>
    <row r="77" spans="1:11" ht="15">
      <c r="A77" s="85"/>
      <c r="B77" s="85"/>
      <c r="C77" s="85"/>
      <c r="D77" s="97"/>
      <c r="E77" s="85"/>
      <c r="F77" s="85"/>
      <c r="G77" s="85"/>
      <c r="H77" s="97"/>
      <c r="I77" s="4"/>
      <c r="J77" s="10"/>
      <c r="K77" s="8"/>
    </row>
    <row r="78" spans="1:11" ht="15">
      <c r="A78" s="85"/>
      <c r="B78" s="85"/>
      <c r="C78" s="85"/>
      <c r="D78" s="97"/>
      <c r="E78" s="85"/>
      <c r="F78" s="91"/>
      <c r="G78" s="91"/>
      <c r="H78" s="92"/>
      <c r="I78" s="4"/>
      <c r="J78" s="10"/>
      <c r="K78" s="8"/>
    </row>
    <row r="79" spans="1:11" ht="15">
      <c r="A79" s="21"/>
      <c r="B79" s="21"/>
      <c r="C79" s="21"/>
      <c r="D79" s="57"/>
      <c r="E79" s="85"/>
      <c r="F79" s="91"/>
      <c r="G79" s="91"/>
      <c r="H79" s="92"/>
      <c r="I79" s="4"/>
      <c r="J79" s="10"/>
      <c r="K79" s="8"/>
    </row>
    <row r="80" spans="1:11" ht="15">
      <c r="A80" s="21"/>
      <c r="B80" s="21"/>
      <c r="C80" s="21"/>
      <c r="D80" s="57"/>
      <c r="E80" s="85"/>
      <c r="F80" s="91"/>
      <c r="G80" s="91"/>
      <c r="H80" s="92"/>
      <c r="I80" s="4"/>
      <c r="J80" s="10"/>
      <c r="K80" s="8"/>
    </row>
    <row r="81" spans="1:11" ht="15">
      <c r="A81" s="21"/>
      <c r="B81" s="21"/>
      <c r="C81" s="21"/>
      <c r="D81" s="21"/>
      <c r="E81" s="85"/>
      <c r="F81" s="91"/>
      <c r="G81" s="91"/>
      <c r="H81" s="91"/>
      <c r="I81" s="39"/>
      <c r="J81" s="10"/>
      <c r="K81" s="8"/>
    </row>
    <row r="82" spans="1:11" ht="15">
      <c r="A82" s="21"/>
      <c r="B82" s="21"/>
      <c r="C82" s="21"/>
      <c r="D82" s="21"/>
      <c r="E82" s="85"/>
      <c r="F82" s="91"/>
      <c r="G82" s="91"/>
      <c r="H82" s="91"/>
      <c r="I82" s="39"/>
      <c r="J82" s="10"/>
      <c r="K82" s="8"/>
    </row>
    <row r="83" spans="1:11" ht="15">
      <c r="A83" s="52"/>
      <c r="B83" s="21"/>
      <c r="C83" s="21"/>
      <c r="D83" s="21"/>
      <c r="E83" s="115"/>
      <c r="F83" s="116"/>
      <c r="G83" s="91"/>
      <c r="H83" s="91"/>
      <c r="I83" s="13"/>
      <c r="J83" s="16"/>
      <c r="K83" s="13"/>
    </row>
    <row r="84" spans="1:11" ht="15">
      <c r="A84" s="52"/>
      <c r="B84" s="52"/>
      <c r="C84" s="21"/>
      <c r="D84" s="21"/>
      <c r="E84" s="85"/>
      <c r="F84" s="57"/>
      <c r="G84" s="21"/>
      <c r="H84" s="21"/>
      <c r="I84" s="8"/>
      <c r="J84" s="10"/>
      <c r="K84" s="8"/>
    </row>
    <row r="85" spans="1:11" ht="15">
      <c r="A85" s="21"/>
      <c r="B85" s="21"/>
      <c r="C85" s="21"/>
      <c r="D85" s="21"/>
      <c r="E85" s="103"/>
      <c r="F85" s="57"/>
      <c r="G85" s="21"/>
      <c r="H85" s="21"/>
      <c r="I85" s="13"/>
      <c r="J85" s="13"/>
      <c r="K85" s="13"/>
    </row>
    <row r="86" spans="1:11" ht="15">
      <c r="A86" s="21"/>
      <c r="B86" s="21"/>
      <c r="C86" s="21"/>
      <c r="D86" s="21"/>
      <c r="E86" s="103"/>
      <c r="F86" s="57"/>
      <c r="G86" s="21"/>
      <c r="H86" s="21"/>
      <c r="K86" s="13"/>
    </row>
    <row r="87" spans="1:8" ht="15">
      <c r="A87" s="52"/>
      <c r="B87" s="52"/>
      <c r="C87" s="21"/>
      <c r="D87" s="21"/>
      <c r="E87" s="87"/>
      <c r="F87" s="57"/>
      <c r="G87" s="21"/>
      <c r="H87" s="21"/>
    </row>
    <row r="88" spans="1:8" ht="15">
      <c r="A88" s="21"/>
      <c r="B88" s="21"/>
      <c r="C88" s="21"/>
      <c r="D88" s="21"/>
      <c r="E88" s="87"/>
      <c r="F88" s="57"/>
      <c r="G88" s="21"/>
      <c r="H88" s="21"/>
    </row>
    <row r="89" spans="1:8" ht="15">
      <c r="A89" s="52"/>
      <c r="B89" s="52"/>
      <c r="C89" s="85"/>
      <c r="D89" s="21"/>
      <c r="E89" s="87"/>
      <c r="F89" s="97"/>
      <c r="G89" s="21"/>
      <c r="H89" s="21"/>
    </row>
    <row r="90" spans="1:8" ht="15">
      <c r="A90" s="91"/>
      <c r="B90" s="91"/>
      <c r="C90" s="91"/>
      <c r="D90" s="21"/>
      <c r="E90" s="87"/>
      <c r="F90" s="92"/>
      <c r="G90" s="21"/>
      <c r="H90" s="21"/>
    </row>
    <row r="91" spans="1:8" ht="15">
      <c r="A91" s="52"/>
      <c r="B91" s="52"/>
      <c r="C91" s="21"/>
      <c r="D91" s="21"/>
      <c r="E91" s="21"/>
      <c r="F91" s="57"/>
      <c r="G91" s="21"/>
      <c r="H91" s="21"/>
    </row>
    <row r="92" spans="1:8" ht="15">
      <c r="A92" s="41"/>
      <c r="B92" s="117"/>
      <c r="C92" s="21"/>
      <c r="D92" s="21"/>
      <c r="E92" s="87"/>
      <c r="F92" s="57"/>
      <c r="G92" s="21"/>
      <c r="H92" s="21"/>
    </row>
    <row r="93" spans="1:8" ht="15">
      <c r="A93" s="21"/>
      <c r="B93" s="21"/>
      <c r="C93" s="21"/>
      <c r="D93" s="21"/>
      <c r="E93" s="21"/>
      <c r="F93" s="21"/>
      <c r="G93" s="21"/>
      <c r="H93" s="21"/>
    </row>
    <row r="94" spans="1:8" ht="15">
      <c r="A94" s="21"/>
      <c r="B94" s="21"/>
      <c r="C94" s="21"/>
      <c r="D94" s="21"/>
      <c r="E94" s="21"/>
      <c r="F94" s="21"/>
      <c r="G94" s="21"/>
      <c r="H94" s="21"/>
    </row>
    <row r="95" spans="1:8" ht="15">
      <c r="A95" s="21"/>
      <c r="B95" s="21"/>
      <c r="C95" s="21"/>
      <c r="D95" s="21"/>
      <c r="E95" s="21"/>
      <c r="F95" s="21"/>
      <c r="G95" s="21"/>
      <c r="H95" s="21"/>
    </row>
    <row r="96" spans="1:8" ht="15">
      <c r="A96" s="108"/>
      <c r="B96" s="108"/>
      <c r="C96" s="108"/>
      <c r="D96" s="108"/>
      <c r="E96" s="118"/>
      <c r="F96" s="21"/>
      <c r="G96" s="21"/>
      <c r="H96" s="21"/>
    </row>
    <row r="97" spans="1:8" ht="15">
      <c r="A97" s="108"/>
      <c r="B97" s="108"/>
      <c r="C97" s="108"/>
      <c r="D97" s="108"/>
      <c r="E97" s="118"/>
      <c r="F97" s="21"/>
      <c r="G97" s="21"/>
      <c r="H97" s="21"/>
    </row>
    <row r="98" spans="1:8" ht="15">
      <c r="A98" s="52"/>
      <c r="B98" s="52"/>
      <c r="C98" s="52"/>
      <c r="D98" s="52"/>
      <c r="E98" s="52"/>
      <c r="F98" s="55"/>
      <c r="G98" s="21"/>
      <c r="H98" s="21"/>
    </row>
    <row r="99" spans="1:8" ht="15">
      <c r="A99" s="52"/>
      <c r="B99" s="52"/>
      <c r="C99" s="52"/>
      <c r="D99" s="52"/>
      <c r="E99" s="52"/>
      <c r="F99" s="55"/>
      <c r="G99" s="21"/>
      <c r="H99" s="21"/>
    </row>
    <row r="100" spans="1:8" ht="15">
      <c r="A100" s="52"/>
      <c r="B100" s="52"/>
      <c r="C100" s="52"/>
      <c r="D100" s="52"/>
      <c r="E100" s="52"/>
      <c r="F100" s="55"/>
      <c r="G100" s="21"/>
      <c r="H100" s="21"/>
    </row>
    <row r="101" spans="1:8" ht="15">
      <c r="A101" s="52"/>
      <c r="B101" s="52"/>
      <c r="C101" s="52"/>
      <c r="D101" s="52"/>
      <c r="E101" s="56"/>
      <c r="F101" s="55"/>
      <c r="G101" s="21"/>
      <c r="H101" s="21"/>
    </row>
    <row r="102" spans="1:8" ht="15">
      <c r="A102" s="21"/>
      <c r="B102" s="21"/>
      <c r="C102" s="21"/>
      <c r="D102" s="21"/>
      <c r="E102" s="21"/>
      <c r="F102" s="21"/>
      <c r="G102" s="21"/>
      <c r="H102" s="21"/>
    </row>
    <row r="103" spans="1:8" ht="15">
      <c r="A103" s="105"/>
      <c r="B103" s="105"/>
      <c r="C103" s="106"/>
      <c r="D103" s="106"/>
      <c r="E103" s="21"/>
      <c r="F103" s="21"/>
      <c r="G103" s="21"/>
      <c r="H103" s="21"/>
    </row>
    <row r="104" spans="1:8" ht="15">
      <c r="A104" s="56"/>
      <c r="B104" s="56"/>
      <c r="C104" s="91"/>
      <c r="D104" s="91"/>
      <c r="E104" s="21"/>
      <c r="F104" s="21"/>
      <c r="G104" s="21"/>
      <c r="H104" s="21"/>
    </row>
    <row r="105" spans="1:8" ht="15">
      <c r="A105" s="21"/>
      <c r="B105" s="21"/>
      <c r="C105" s="21"/>
      <c r="D105" s="52"/>
      <c r="E105" s="21"/>
      <c r="F105" s="21"/>
      <c r="G105" s="21"/>
      <c r="H105" s="21"/>
    </row>
    <row r="106" spans="1:8" ht="15">
      <c r="A106" s="21"/>
      <c r="B106" s="21"/>
      <c r="C106" s="21"/>
      <c r="D106" s="52"/>
      <c r="E106" s="21"/>
      <c r="F106" s="21"/>
      <c r="G106" s="21"/>
      <c r="H106" s="21"/>
    </row>
    <row r="107" spans="1:8" ht="15">
      <c r="A107" s="52"/>
      <c r="B107" s="21"/>
      <c r="C107" s="21"/>
      <c r="D107" s="21"/>
      <c r="E107" s="21"/>
      <c r="F107" s="98"/>
      <c r="G107" s="21"/>
      <c r="H107" s="21"/>
    </row>
    <row r="108" spans="1:8" ht="15">
      <c r="A108" s="21"/>
      <c r="B108" s="21"/>
      <c r="C108" s="21"/>
      <c r="D108" s="21"/>
      <c r="E108" s="21"/>
      <c r="F108" s="21"/>
      <c r="G108" s="21"/>
      <c r="H108" s="21"/>
    </row>
    <row r="109" spans="1:8" ht="15">
      <c r="A109" s="21"/>
      <c r="B109" s="21"/>
      <c r="C109" s="21"/>
      <c r="D109" s="21"/>
      <c r="E109" s="21"/>
      <c r="F109" s="21"/>
      <c r="G109" s="21"/>
      <c r="H109" s="21"/>
    </row>
    <row r="110" spans="1:8" ht="15">
      <c r="A110" s="52"/>
      <c r="B110" s="52"/>
      <c r="C110" s="21"/>
      <c r="D110" s="21"/>
      <c r="E110" s="21"/>
      <c r="F110" s="52"/>
      <c r="G110" s="21"/>
      <c r="H110" s="21"/>
    </row>
    <row r="111" spans="1:8" ht="15">
      <c r="A111" s="52"/>
      <c r="B111" s="52"/>
      <c r="C111" s="21"/>
      <c r="D111" s="21"/>
      <c r="E111" s="21"/>
      <c r="F111" s="52"/>
      <c r="G111" s="21"/>
      <c r="H111" s="21"/>
    </row>
    <row r="112" spans="1:8" ht="15">
      <c r="A112" s="21"/>
      <c r="B112" s="21"/>
      <c r="C112" s="21"/>
      <c r="D112" s="21"/>
      <c r="E112" s="21"/>
      <c r="F112" s="21"/>
      <c r="G112" s="21"/>
      <c r="H112" s="21"/>
    </row>
    <row r="113" spans="1:8" ht="15">
      <c r="A113" s="21"/>
      <c r="B113" s="21"/>
      <c r="C113" s="21"/>
      <c r="D113" s="21"/>
      <c r="E113" s="21"/>
      <c r="F113" s="21"/>
      <c r="G113" s="21"/>
      <c r="H113" s="21"/>
    </row>
    <row r="114" spans="1:8" ht="15">
      <c r="A114" s="52"/>
      <c r="B114" s="52"/>
      <c r="C114" s="52"/>
      <c r="D114" s="21"/>
      <c r="E114" s="21"/>
      <c r="F114" s="52"/>
      <c r="G114" s="21"/>
      <c r="H114" s="21"/>
    </row>
    <row r="115" spans="1:8" ht="15">
      <c r="A115" s="52"/>
      <c r="B115" s="52"/>
      <c r="C115" s="52"/>
      <c r="D115" s="21"/>
      <c r="E115" s="21"/>
      <c r="F115" s="52"/>
      <c r="G115" s="21"/>
      <c r="H115" s="21"/>
    </row>
    <row r="116" spans="1:8" ht="15">
      <c r="A116" s="108"/>
      <c r="B116" s="108"/>
      <c r="C116" s="108"/>
      <c r="D116" s="21"/>
      <c r="E116" s="21"/>
      <c r="F116" s="21"/>
      <c r="G116" s="21"/>
      <c r="H116" s="21"/>
    </row>
    <row r="117" spans="1:8" ht="15">
      <c r="A117" s="108"/>
      <c r="B117" s="108"/>
      <c r="C117" s="108"/>
      <c r="D117" s="21"/>
      <c r="E117" s="21"/>
      <c r="F117" s="21"/>
      <c r="G117" s="21"/>
      <c r="H117" s="21"/>
    </row>
    <row r="118" spans="1:8" ht="15">
      <c r="A118" s="21"/>
      <c r="B118" s="21"/>
      <c r="C118" s="21"/>
      <c r="D118" s="21"/>
      <c r="E118" s="98"/>
      <c r="F118" s="119"/>
      <c r="G118" s="21"/>
      <c r="H118" s="21"/>
    </row>
    <row r="119" spans="1:8" ht="15">
      <c r="A119" s="52"/>
      <c r="B119" s="52"/>
      <c r="C119" s="52"/>
      <c r="D119" s="21"/>
      <c r="E119" s="21"/>
      <c r="F119" s="55"/>
      <c r="G119" s="21"/>
      <c r="H119" s="21"/>
    </row>
    <row r="120" spans="1:8" ht="15">
      <c r="A120" s="21"/>
      <c r="B120" s="21"/>
      <c r="C120" s="21"/>
      <c r="D120" s="21"/>
      <c r="E120" s="21"/>
      <c r="F120" s="57"/>
      <c r="G120" s="21"/>
      <c r="H120" s="21"/>
    </row>
    <row r="121" spans="1:9" ht="15">
      <c r="A121" s="21"/>
      <c r="B121" s="21"/>
      <c r="C121" s="21"/>
      <c r="D121" s="21"/>
      <c r="E121" s="87"/>
      <c r="F121" s="57"/>
      <c r="G121" s="52"/>
      <c r="H121" s="52"/>
      <c r="I121" s="34"/>
    </row>
    <row r="122" spans="1:8" ht="15">
      <c r="A122" s="21"/>
      <c r="B122" s="21"/>
      <c r="C122" s="21"/>
      <c r="D122" s="21"/>
      <c r="E122" s="87"/>
      <c r="F122" s="57"/>
      <c r="G122" s="21"/>
      <c r="H122" s="21"/>
    </row>
    <row r="123" spans="1:8" ht="15">
      <c r="A123" s="21"/>
      <c r="B123" s="21"/>
      <c r="C123" s="21"/>
      <c r="D123" s="21"/>
      <c r="E123" s="87"/>
      <c r="F123" s="57"/>
      <c r="G123" s="21"/>
      <c r="H123" s="21"/>
    </row>
    <row r="124" spans="1:8" ht="15">
      <c r="A124" s="52"/>
      <c r="B124" s="52"/>
      <c r="C124" s="52"/>
      <c r="D124" s="21"/>
      <c r="E124" s="87"/>
      <c r="F124" s="55"/>
      <c r="G124" s="21"/>
      <c r="H124" s="21"/>
    </row>
    <row r="125" spans="1:8" ht="15">
      <c r="A125" s="21"/>
      <c r="B125" s="120"/>
      <c r="C125" s="21"/>
      <c r="D125" s="21"/>
      <c r="E125" s="104"/>
      <c r="F125" s="21"/>
      <c r="G125" s="21"/>
      <c r="H125" s="21"/>
    </row>
    <row r="126" spans="1:8" ht="15">
      <c r="A126" s="52"/>
      <c r="B126" s="21"/>
      <c r="C126" s="21"/>
      <c r="D126" s="21"/>
      <c r="E126" s="21"/>
      <c r="F126" s="52"/>
      <c r="G126" s="21"/>
      <c r="H126" s="21"/>
    </row>
    <row r="127" spans="1:8" ht="15">
      <c r="A127" s="52"/>
      <c r="B127" s="52"/>
      <c r="C127" s="52"/>
      <c r="D127" s="52"/>
      <c r="E127" s="52"/>
      <c r="F127" s="52"/>
      <c r="G127" s="21"/>
      <c r="H127" s="21"/>
    </row>
    <row r="128" spans="1:8" ht="15">
      <c r="A128" s="52"/>
      <c r="B128" s="52"/>
      <c r="C128" s="52"/>
      <c r="D128" s="52"/>
      <c r="E128" s="52"/>
      <c r="F128" s="52"/>
      <c r="G128" s="21"/>
      <c r="H128" s="21"/>
    </row>
    <row r="129" spans="1:8" ht="15">
      <c r="A129" s="21"/>
      <c r="B129" s="21"/>
      <c r="C129" s="21"/>
      <c r="D129" s="21"/>
      <c r="E129" s="21"/>
      <c r="F129" s="57"/>
      <c r="G129" s="21"/>
      <c r="H129" s="21"/>
    </row>
    <row r="130" spans="1:8" ht="15">
      <c r="A130" s="21"/>
      <c r="B130" s="21"/>
      <c r="C130" s="21"/>
      <c r="D130" s="21"/>
      <c r="E130" s="104"/>
      <c r="F130" s="57"/>
      <c r="G130" s="21"/>
      <c r="H130" s="21"/>
    </row>
    <row r="131" spans="1:8" ht="15">
      <c r="A131" s="21"/>
      <c r="B131" s="21"/>
      <c r="C131" s="21"/>
      <c r="D131" s="21"/>
      <c r="E131" s="104"/>
      <c r="F131" s="57"/>
      <c r="G131" s="21"/>
      <c r="H131" s="21"/>
    </row>
    <row r="132" spans="1:8" ht="15">
      <c r="A132" s="21"/>
      <c r="B132" s="21"/>
      <c r="C132" s="21"/>
      <c r="D132" s="21"/>
      <c r="E132" s="104"/>
      <c r="F132" s="57"/>
      <c r="G132" s="21"/>
      <c r="H132" s="21"/>
    </row>
    <row r="133" spans="1:8" ht="15">
      <c r="A133" s="21"/>
      <c r="B133" s="21"/>
      <c r="C133" s="21"/>
      <c r="D133" s="21"/>
      <c r="E133" s="104"/>
      <c r="F133" s="57"/>
      <c r="G133" s="21"/>
      <c r="H133" s="21"/>
    </row>
    <row r="134" spans="1:8" ht="15">
      <c r="A134" s="21"/>
      <c r="B134" s="21"/>
      <c r="C134" s="21"/>
      <c r="D134" s="21"/>
      <c r="E134" s="104"/>
      <c r="F134" s="57"/>
      <c r="G134" s="21"/>
      <c r="H134" s="21"/>
    </row>
    <row r="135" spans="1:8" ht="15">
      <c r="A135" s="52"/>
      <c r="B135" s="52"/>
      <c r="C135" s="52"/>
      <c r="D135" s="52"/>
      <c r="E135" s="52"/>
      <c r="F135" s="55"/>
      <c r="G135" s="21"/>
      <c r="H135" s="21"/>
    </row>
    <row r="136" spans="1:8" ht="15">
      <c r="A136" s="52"/>
      <c r="B136" s="52"/>
      <c r="C136" s="52"/>
      <c r="D136" s="21"/>
      <c r="E136" s="87"/>
      <c r="F136" s="55"/>
      <c r="G136" s="21"/>
      <c r="H136" s="21"/>
    </row>
    <row r="137" spans="1:8" ht="15">
      <c r="A137" s="52"/>
      <c r="B137" s="52"/>
      <c r="C137" s="52"/>
      <c r="D137" s="52"/>
      <c r="E137" s="21"/>
      <c r="F137" s="21"/>
      <c r="G137" s="21"/>
      <c r="H137" s="21"/>
    </row>
    <row r="138" spans="1:8" ht="15">
      <c r="A138" s="21"/>
      <c r="B138" s="21"/>
      <c r="C138" s="21"/>
      <c r="D138" s="57"/>
      <c r="E138" s="21"/>
      <c r="F138" s="21"/>
      <c r="G138" s="21"/>
      <c r="H138" s="21"/>
    </row>
    <row r="139" spans="1:8" ht="15">
      <c r="A139" s="21"/>
      <c r="B139" s="21"/>
      <c r="C139" s="21"/>
      <c r="D139" s="57"/>
      <c r="E139" s="21"/>
      <c r="F139" s="21"/>
      <c r="G139" s="21"/>
      <c r="H139" s="21"/>
    </row>
    <row r="140" spans="1:8" ht="15">
      <c r="A140" s="21"/>
      <c r="B140" s="21"/>
      <c r="C140" s="21"/>
      <c r="D140" s="21"/>
      <c r="E140" s="21"/>
      <c r="F140" s="21"/>
      <c r="G140" s="21"/>
      <c r="H140" s="21"/>
    </row>
    <row r="141" spans="1:8" ht="15">
      <c r="A141" s="21"/>
      <c r="B141" s="21"/>
      <c r="C141" s="21"/>
      <c r="D141" s="57"/>
      <c r="E141" s="21"/>
      <c r="F141" s="21"/>
      <c r="G141" s="21"/>
      <c r="H141" s="21"/>
    </row>
    <row r="142" spans="1:8" ht="15">
      <c r="A142" s="21"/>
      <c r="B142" s="21"/>
      <c r="C142" s="21"/>
      <c r="D142" s="57"/>
      <c r="E142" s="21"/>
      <c r="F142" s="21"/>
      <c r="G142" s="21"/>
      <c r="H142" s="21"/>
    </row>
    <row r="143" spans="1:8" ht="15">
      <c r="A143" s="21"/>
      <c r="B143" s="21"/>
      <c r="C143" s="21"/>
      <c r="D143" s="57"/>
      <c r="E143" s="21"/>
      <c r="F143" s="21"/>
      <c r="G143" s="21"/>
      <c r="H143" s="21"/>
    </row>
    <row r="144" spans="1:8" ht="15">
      <c r="A144" s="21"/>
      <c r="B144" s="21"/>
      <c r="C144" s="21"/>
      <c r="D144" s="57"/>
      <c r="E144" s="21"/>
      <c r="F144" s="21"/>
      <c r="G144" s="21"/>
      <c r="H144" s="21"/>
    </row>
    <row r="145" spans="1:8" ht="15">
      <c r="A145" s="21"/>
      <c r="B145" s="21"/>
      <c r="C145" s="21"/>
      <c r="D145" s="57"/>
      <c r="E145" s="21"/>
      <c r="F145" s="21"/>
      <c r="G145" s="21"/>
      <c r="H145" s="21"/>
    </row>
    <row r="146" spans="1:8" ht="15">
      <c r="A146" s="21"/>
      <c r="B146" s="21"/>
      <c r="C146" s="21"/>
      <c r="D146" s="57"/>
      <c r="E146" s="21"/>
      <c r="F146" s="21"/>
      <c r="G146" s="21"/>
      <c r="H146" s="21"/>
    </row>
    <row r="147" spans="1:8" ht="15">
      <c r="A147" s="21"/>
      <c r="B147" s="21"/>
      <c r="C147" s="21"/>
      <c r="D147" s="57"/>
      <c r="E147" s="21"/>
      <c r="F147" s="21"/>
      <c r="G147" s="21"/>
      <c r="H147" s="21"/>
    </row>
    <row r="148" spans="1:8" ht="15">
      <c r="A148" s="21"/>
      <c r="B148" s="21"/>
      <c r="C148" s="21"/>
      <c r="D148" s="57"/>
      <c r="E148" s="21"/>
      <c r="F148" s="21"/>
      <c r="G148" s="21"/>
      <c r="H148" s="21"/>
    </row>
    <row r="149" spans="1:8" ht="15">
      <c r="A149" s="121"/>
      <c r="B149" s="21"/>
      <c r="C149" s="21"/>
      <c r="D149" s="57"/>
      <c r="E149" s="21"/>
      <c r="F149" s="21"/>
      <c r="G149" s="21"/>
      <c r="H149" s="21"/>
    </row>
    <row r="150" spans="1:8" ht="15">
      <c r="A150" s="121"/>
      <c r="B150" s="21"/>
      <c r="C150" s="21"/>
      <c r="D150" s="57"/>
      <c r="E150" s="21"/>
      <c r="F150" s="21"/>
      <c r="G150" s="21"/>
      <c r="H150" s="21"/>
    </row>
    <row r="151" spans="1:8" ht="15">
      <c r="A151" s="121"/>
      <c r="B151" s="21"/>
      <c r="C151" s="21"/>
      <c r="D151" s="57"/>
      <c r="E151" s="21"/>
      <c r="F151" s="21"/>
      <c r="G151" s="21"/>
      <c r="H151" s="21"/>
    </row>
  </sheetData>
  <sheetProtection/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&amp;L&amp;"-,Negrita"&amp;K00-034GUÍA DE TRABAJOS PRÁCTICOS.
UNIDAD V&amp;R&amp;"-,Negrita"&amp;K00-035Carolina Andrea Reydak</oddHeader>
    <oddFooter>&amp;L&amp;G &amp;C&amp;"-,Negrita"&amp;K00-034UCC. FACEA. 
IMPUESTOS I. Cát. "B"&amp;RPágina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view="pageLayout" workbookViewId="0" topLeftCell="A49">
      <selection activeCell="D55" sqref="D55"/>
    </sheetView>
  </sheetViews>
  <sheetFormatPr defaultColWidth="11.57421875" defaultRowHeight="15"/>
  <cols>
    <col min="1" max="1" width="22.28125" style="1" customWidth="1"/>
    <col min="2" max="2" width="15.140625" style="1" customWidth="1"/>
    <col min="3" max="3" width="15.28125" style="1" customWidth="1"/>
    <col min="4" max="4" width="19.57421875" style="36" customWidth="1"/>
    <col min="5" max="5" width="17.421875" style="1" customWidth="1"/>
    <col min="6" max="6" width="15.140625" style="1" customWidth="1"/>
    <col min="7" max="7" width="13.28125" style="1" customWidth="1"/>
    <col min="8" max="8" width="13.57421875" style="1" bestFit="1" customWidth="1"/>
    <col min="9" max="9" width="12.00390625" style="1" bestFit="1" customWidth="1"/>
    <col min="10" max="16384" width="11.57421875" style="1" customWidth="1"/>
  </cols>
  <sheetData>
    <row r="1" ht="15.75">
      <c r="A1" s="3" t="s">
        <v>243</v>
      </c>
    </row>
    <row r="2" spans="9:10" ht="15.75" thickBot="1">
      <c r="I2" s="21"/>
      <c r="J2" s="4"/>
    </row>
    <row r="3" spans="1:11" ht="30.75" customHeight="1" thickBot="1">
      <c r="A3" s="383" t="s">
        <v>178</v>
      </c>
      <c r="B3" s="384"/>
      <c r="C3" s="384"/>
      <c r="D3" s="384"/>
      <c r="E3" s="384"/>
      <c r="F3" s="384"/>
      <c r="G3" s="384"/>
      <c r="H3" s="385"/>
      <c r="I3" s="207"/>
      <c r="J3" s="11"/>
      <c r="K3" s="11"/>
    </row>
    <row r="4" spans="1:11" ht="15" customHeight="1">
      <c r="A4" s="160"/>
      <c r="B4" s="160"/>
      <c r="C4" s="160"/>
      <c r="D4" s="160"/>
      <c r="E4" s="160"/>
      <c r="F4" s="160"/>
      <c r="G4" s="160"/>
      <c r="H4" s="160"/>
      <c r="I4" s="207"/>
      <c r="J4" s="11"/>
      <c r="K4" s="11"/>
    </row>
    <row r="5" spans="1:11" ht="16.5" customHeight="1">
      <c r="A5" s="135" t="s">
        <v>239</v>
      </c>
      <c r="B5" s="136"/>
      <c r="C5" s="136"/>
      <c r="D5" s="137"/>
      <c r="E5" s="138"/>
      <c r="F5" s="138"/>
      <c r="G5" s="138"/>
      <c r="H5" s="139"/>
      <c r="I5" s="21"/>
      <c r="J5" s="4"/>
      <c r="K5" s="4"/>
    </row>
    <row r="6" spans="1:11" ht="16.5" customHeight="1">
      <c r="A6" s="122"/>
      <c r="B6" s="118"/>
      <c r="C6" s="118"/>
      <c r="D6" s="57"/>
      <c r="E6" s="21"/>
      <c r="F6" s="21" t="s">
        <v>68</v>
      </c>
      <c r="G6" s="21"/>
      <c r="H6" s="315">
        <f>+H7+H8+H9</f>
        <v>275500</v>
      </c>
      <c r="I6" s="21"/>
      <c r="J6" s="4"/>
      <c r="K6" s="4"/>
    </row>
    <row r="7" spans="1:11" ht="16.5" customHeight="1">
      <c r="A7" s="127" t="s">
        <v>234</v>
      </c>
      <c r="B7" s="24"/>
      <c r="C7" s="90"/>
      <c r="D7" s="314">
        <v>290000</v>
      </c>
      <c r="E7" s="88"/>
      <c r="F7" s="88" t="s">
        <v>165</v>
      </c>
      <c r="G7" s="90"/>
      <c r="H7" s="316">
        <v>190000</v>
      </c>
      <c r="I7" s="21"/>
      <c r="J7" s="4"/>
      <c r="K7" s="4"/>
    </row>
    <row r="8" spans="1:11" ht="16.5" customHeight="1">
      <c r="A8" s="126" t="s">
        <v>45</v>
      </c>
      <c r="B8" s="91"/>
      <c r="C8" s="131"/>
      <c r="D8" s="314">
        <v>25000</v>
      </c>
      <c r="E8" s="88"/>
      <c r="F8" s="21" t="s">
        <v>166</v>
      </c>
      <c r="G8" s="90"/>
      <c r="H8" s="317">
        <v>74000</v>
      </c>
      <c r="I8" s="88"/>
      <c r="J8" s="12"/>
      <c r="K8" s="12"/>
    </row>
    <row r="9" spans="1:11" ht="16.5" customHeight="1">
      <c r="A9" s="157" t="s">
        <v>46</v>
      </c>
      <c r="B9" s="21"/>
      <c r="C9" s="164"/>
      <c r="D9" s="314">
        <f>+D7-D8</f>
        <v>265000</v>
      </c>
      <c r="E9" s="21"/>
      <c r="F9" s="21" t="s">
        <v>167</v>
      </c>
      <c r="G9" s="165"/>
      <c r="H9" s="317">
        <v>11500</v>
      </c>
      <c r="I9" s="88"/>
      <c r="J9" s="7"/>
      <c r="K9" s="7"/>
    </row>
    <row r="10" spans="1:11" ht="16.5" customHeight="1">
      <c r="A10" s="128"/>
      <c r="B10" s="129"/>
      <c r="C10" s="132"/>
      <c r="D10" s="130"/>
      <c r="E10" s="129"/>
      <c r="F10" s="129" t="s">
        <v>47</v>
      </c>
      <c r="G10" s="129"/>
      <c r="H10" s="318">
        <v>17280</v>
      </c>
      <c r="I10" s="88"/>
      <c r="J10" s="7"/>
      <c r="K10" s="7"/>
    </row>
    <row r="11" spans="1:11" ht="16.5" customHeight="1">
      <c r="A11" s="21"/>
      <c r="B11" s="21"/>
      <c r="C11" s="21"/>
      <c r="D11" s="95"/>
      <c r="E11" s="94"/>
      <c r="F11" s="94"/>
      <c r="G11" s="94"/>
      <c r="H11" s="88"/>
      <c r="I11" s="88"/>
      <c r="J11" s="7"/>
      <c r="K11" s="7"/>
    </row>
    <row r="12" spans="1:11" ht="15">
      <c r="A12" s="52" t="s">
        <v>65</v>
      </c>
      <c r="B12" s="52"/>
      <c r="C12" s="52"/>
      <c r="D12" s="158"/>
      <c r="E12" s="52"/>
      <c r="F12" s="21"/>
      <c r="G12" s="91"/>
      <c r="H12" s="91"/>
      <c r="I12" s="91"/>
      <c r="J12" s="13"/>
      <c r="K12" s="13"/>
    </row>
    <row r="13" spans="1:11" ht="15">
      <c r="A13" s="96"/>
      <c r="B13" s="85"/>
      <c r="C13" s="85"/>
      <c r="D13" s="98"/>
      <c r="E13" s="98"/>
      <c r="F13" s="21"/>
      <c r="G13" s="21"/>
      <c r="H13" s="21"/>
      <c r="I13" s="21"/>
      <c r="K13" s="13"/>
    </row>
    <row r="14" spans="1:11" ht="15.75" thickBot="1">
      <c r="A14" s="96" t="s">
        <v>54</v>
      </c>
      <c r="B14" s="85"/>
      <c r="C14" s="85"/>
      <c r="D14" s="98"/>
      <c r="E14" s="98"/>
      <c r="F14" s="21"/>
      <c r="G14" s="21"/>
      <c r="H14" s="21"/>
      <c r="I14" s="21"/>
      <c r="K14" s="13"/>
    </row>
    <row r="15" spans="1:11" ht="15.75" thickBot="1">
      <c r="A15" s="178" t="s">
        <v>75</v>
      </c>
      <c r="B15" s="238">
        <f>+((0.25*F16)-(0.0875*F19))/0.9125</f>
        <v>53300.82191780822</v>
      </c>
      <c r="C15" s="85"/>
      <c r="D15" s="1"/>
      <c r="E15" s="179" t="s">
        <v>48</v>
      </c>
      <c r="F15" s="319">
        <f>+D7</f>
        <v>290000</v>
      </c>
      <c r="G15" s="21"/>
      <c r="H15" s="21"/>
      <c r="I15" s="21"/>
      <c r="K15" s="13"/>
    </row>
    <row r="16" spans="2:11" ht="15">
      <c r="B16" s="36"/>
      <c r="C16" s="91"/>
      <c r="D16" s="1"/>
      <c r="E16" s="174" t="s">
        <v>50</v>
      </c>
      <c r="F16" s="320">
        <f>+D7</f>
        <v>290000</v>
      </c>
      <c r="G16" s="21"/>
      <c r="H16" s="21"/>
      <c r="I16" s="21"/>
      <c r="K16" s="8"/>
    </row>
    <row r="17" spans="1:11" ht="15.75" customHeight="1">
      <c r="A17" s="1" t="s">
        <v>55</v>
      </c>
      <c r="B17" s="36"/>
      <c r="C17" s="92"/>
      <c r="D17" s="1"/>
      <c r="E17" s="175" t="s">
        <v>51</v>
      </c>
      <c r="F17" s="321">
        <v>0</v>
      </c>
      <c r="G17" s="21"/>
      <c r="H17" s="159"/>
      <c r="I17" s="159"/>
      <c r="K17" s="8"/>
    </row>
    <row r="18" spans="3:11" ht="15.75" thickBot="1">
      <c r="C18" s="21"/>
      <c r="D18" s="1"/>
      <c r="E18" s="176" t="s">
        <v>52</v>
      </c>
      <c r="F18" s="320">
        <f>+H10</f>
        <v>17280</v>
      </c>
      <c r="G18" s="21"/>
      <c r="H18" s="21"/>
      <c r="K18" s="8"/>
    </row>
    <row r="19" spans="1:11" ht="15.75" thickBot="1">
      <c r="A19" s="34" t="s">
        <v>57</v>
      </c>
      <c r="B19" s="381" t="s">
        <v>56</v>
      </c>
      <c r="C19" s="381"/>
      <c r="D19" s="1"/>
      <c r="E19" s="44" t="s">
        <v>49</v>
      </c>
      <c r="F19" s="312">
        <f>+F16-F17-F18</f>
        <v>272720</v>
      </c>
      <c r="G19" s="21"/>
      <c r="H19" s="21"/>
      <c r="I19" s="21"/>
      <c r="K19" s="14"/>
    </row>
    <row r="20" spans="1:11" ht="15">
      <c r="A20" s="99"/>
      <c r="B20" s="382">
        <v>0.9125</v>
      </c>
      <c r="C20" s="382"/>
      <c r="D20" s="1"/>
      <c r="G20" s="21"/>
      <c r="H20" s="21"/>
      <c r="I20" s="21"/>
      <c r="K20" s="14"/>
    </row>
    <row r="21" spans="1:11" ht="15">
      <c r="A21" s="99"/>
      <c r="B21" s="206"/>
      <c r="C21" s="206"/>
      <c r="D21" s="1"/>
      <c r="G21" s="21"/>
      <c r="H21" s="21"/>
      <c r="I21" s="21"/>
      <c r="K21" s="14"/>
    </row>
    <row r="22" spans="1:11" ht="15.75" thickBot="1">
      <c r="A22" s="56" t="s">
        <v>53</v>
      </c>
      <c r="B22" s="56"/>
      <c r="C22" s="56"/>
      <c r="D22" s="21"/>
      <c r="E22" s="103"/>
      <c r="F22" s="92"/>
      <c r="G22" s="21"/>
      <c r="H22" s="21"/>
      <c r="I22" s="21"/>
      <c r="K22" s="8"/>
    </row>
    <row r="23" spans="1:11" ht="15.75" thickBot="1">
      <c r="A23" s="178"/>
      <c r="B23" s="46" t="s">
        <v>60</v>
      </c>
      <c r="C23" s="185" t="s">
        <v>58</v>
      </c>
      <c r="D23" s="21"/>
      <c r="E23" s="103"/>
      <c r="F23" s="92"/>
      <c r="G23" s="21"/>
      <c r="H23" s="21"/>
      <c r="I23" s="21"/>
      <c r="K23" s="8"/>
    </row>
    <row r="24" spans="1:11" ht="15">
      <c r="A24" s="364" t="s">
        <v>165</v>
      </c>
      <c r="B24" s="323">
        <f>+H7</f>
        <v>190000</v>
      </c>
      <c r="C24" s="322">
        <v>12500</v>
      </c>
      <c r="D24" s="21"/>
      <c r="E24" s="18"/>
      <c r="F24" s="97"/>
      <c r="G24" s="21"/>
      <c r="H24" s="21"/>
      <c r="I24" s="91"/>
      <c r="K24" s="8"/>
    </row>
    <row r="25" spans="1:11" ht="15">
      <c r="A25" s="180" t="s">
        <v>166</v>
      </c>
      <c r="B25" s="323">
        <f>+H8</f>
        <v>74000</v>
      </c>
      <c r="C25" s="322">
        <v>12500</v>
      </c>
      <c r="D25" s="21"/>
      <c r="E25" s="18"/>
      <c r="F25" s="97"/>
      <c r="G25" s="21"/>
      <c r="H25" s="21"/>
      <c r="I25" s="91"/>
      <c r="K25" s="13"/>
    </row>
    <row r="26" spans="1:11" ht="15.75" thickBot="1">
      <c r="A26" s="181" t="s">
        <v>167</v>
      </c>
      <c r="B26" s="310">
        <f>+H9</f>
        <v>11500</v>
      </c>
      <c r="C26" s="322">
        <v>11500</v>
      </c>
      <c r="D26" s="21"/>
      <c r="E26" s="18"/>
      <c r="F26" s="97"/>
      <c r="G26" s="21"/>
      <c r="H26" s="21"/>
      <c r="I26" s="13"/>
      <c r="J26" s="13"/>
      <c r="K26" s="13"/>
    </row>
    <row r="27" spans="1:11" ht="15.75" thickBot="1">
      <c r="A27" s="182" t="s">
        <v>59</v>
      </c>
      <c r="B27" s="184"/>
      <c r="C27" s="319">
        <f>+SUM(C24:C26)</f>
        <v>36500</v>
      </c>
      <c r="D27" s="21"/>
      <c r="E27" s="21"/>
      <c r="F27" s="21"/>
      <c r="G27" s="21"/>
      <c r="H27" s="21"/>
      <c r="I27" s="13"/>
      <c r="J27" s="13"/>
      <c r="K27" s="13"/>
    </row>
    <row r="28" spans="1:11" ht="15">
      <c r="A28" s="21"/>
      <c r="B28" s="21"/>
      <c r="C28" s="21"/>
      <c r="D28" s="21"/>
      <c r="E28" s="21"/>
      <c r="F28" s="21"/>
      <c r="G28" s="21"/>
      <c r="H28" s="21"/>
      <c r="J28" s="13"/>
      <c r="K28" s="13"/>
    </row>
    <row r="29" spans="1:11" ht="15">
      <c r="A29" s="21" t="s">
        <v>168</v>
      </c>
      <c r="B29" s="21"/>
      <c r="C29" s="21"/>
      <c r="D29" s="21"/>
      <c r="E29" s="21"/>
      <c r="F29" s="21"/>
      <c r="G29" s="21"/>
      <c r="H29" s="21"/>
      <c r="J29" s="13"/>
      <c r="K29" s="13"/>
    </row>
    <row r="30" spans="1:11" ht="15">
      <c r="A30" s="21"/>
      <c r="B30" s="21"/>
      <c r="C30" s="21"/>
      <c r="D30" s="21"/>
      <c r="E30" s="21"/>
      <c r="F30" s="21"/>
      <c r="G30" s="21"/>
      <c r="H30" s="21"/>
      <c r="J30" s="13"/>
      <c r="K30" s="13"/>
    </row>
    <row r="31" spans="1:11" ht="15.75" thickBot="1">
      <c r="A31" s="52" t="s">
        <v>64</v>
      </c>
      <c r="B31" s="52"/>
      <c r="C31" s="52"/>
      <c r="D31" s="52"/>
      <c r="E31" s="52"/>
      <c r="F31" s="55"/>
      <c r="G31" s="21"/>
      <c r="H31" s="21"/>
      <c r="K31" s="8"/>
    </row>
    <row r="32" spans="1:11" ht="15">
      <c r="A32" s="186" t="s">
        <v>50</v>
      </c>
      <c r="B32" s="324">
        <f>+F16</f>
        <v>290000</v>
      </c>
      <c r="C32" s="52"/>
      <c r="D32" s="52"/>
      <c r="E32" s="56"/>
      <c r="F32" s="55"/>
      <c r="G32" s="91"/>
      <c r="H32" s="21"/>
      <c r="I32" s="42"/>
      <c r="J32" s="35"/>
      <c r="K32" s="8"/>
    </row>
    <row r="33" spans="1:11" ht="15">
      <c r="A33" s="175" t="s">
        <v>51</v>
      </c>
      <c r="B33" s="321">
        <v>0</v>
      </c>
      <c r="C33" s="52"/>
      <c r="D33" s="52"/>
      <c r="E33" s="56"/>
      <c r="F33" s="55"/>
      <c r="G33" s="91"/>
      <c r="H33" s="21"/>
      <c r="I33" s="42"/>
      <c r="J33" s="35"/>
      <c r="K33" s="8"/>
    </row>
    <row r="34" spans="1:11" ht="15">
      <c r="A34" s="176" t="s">
        <v>52</v>
      </c>
      <c r="B34" s="320">
        <f>+H10</f>
        <v>17280</v>
      </c>
      <c r="C34" s="105"/>
      <c r="D34" s="109"/>
      <c r="E34" s="21"/>
      <c r="F34" s="21"/>
      <c r="G34" s="21"/>
      <c r="H34" s="21"/>
      <c r="K34" s="8"/>
    </row>
    <row r="35" spans="1:11" ht="15.75" thickBot="1">
      <c r="A35" s="190" t="s">
        <v>61</v>
      </c>
      <c r="B35" s="322">
        <f>+B15</f>
        <v>53300.82191780822</v>
      </c>
      <c r="C35" s="105"/>
      <c r="D35" s="109"/>
      <c r="E35" s="21"/>
      <c r="F35" s="21"/>
      <c r="G35" s="21"/>
      <c r="H35" s="21"/>
      <c r="K35" s="8"/>
    </row>
    <row r="36" spans="1:11" ht="15.75" thickBot="1">
      <c r="A36" s="187" t="s">
        <v>62</v>
      </c>
      <c r="B36" s="325">
        <f>+B32-B33-B34-B35</f>
        <v>219419.1780821918</v>
      </c>
      <c r="C36" s="21"/>
      <c r="D36" s="21"/>
      <c r="E36" s="110"/>
      <c r="F36" s="77"/>
      <c r="G36" s="21"/>
      <c r="H36" s="21"/>
      <c r="K36" s="8"/>
    </row>
    <row r="37" spans="1:11" ht="15.75" thickBot="1">
      <c r="A37" s="189" t="s">
        <v>78</v>
      </c>
      <c r="B37" s="365">
        <v>0.35</v>
      </c>
      <c r="C37" s="21"/>
      <c r="D37" s="21"/>
      <c r="E37" s="54"/>
      <c r="F37" s="92"/>
      <c r="G37" s="21"/>
      <c r="H37" s="21"/>
      <c r="K37" s="8"/>
    </row>
    <row r="38" spans="1:11" ht="15.75" thickBot="1">
      <c r="A38" s="50" t="s">
        <v>63</v>
      </c>
      <c r="B38" s="319">
        <f>+B37*B36</f>
        <v>76796.71232876713</v>
      </c>
      <c r="C38" s="21"/>
      <c r="D38" s="21"/>
      <c r="E38" s="54"/>
      <c r="F38" s="97"/>
      <c r="G38" s="21"/>
      <c r="H38" s="21"/>
      <c r="K38" s="8"/>
    </row>
    <row r="39" spans="1:11" ht="15">
      <c r="A39" s="56"/>
      <c r="B39" s="85"/>
      <c r="C39" s="21"/>
      <c r="D39" s="21"/>
      <c r="E39" s="54"/>
      <c r="F39" s="97"/>
      <c r="G39" s="21"/>
      <c r="H39" s="21"/>
      <c r="K39" s="8"/>
    </row>
    <row r="40" spans="1:11" ht="15">
      <c r="A40" s="191" t="s">
        <v>228</v>
      </c>
      <c r="B40" s="111"/>
      <c r="C40" s="21"/>
      <c r="D40" s="21"/>
      <c r="E40" s="54"/>
      <c r="F40" s="112"/>
      <c r="G40" s="21"/>
      <c r="H40" s="21"/>
      <c r="K40" s="8"/>
    </row>
    <row r="41" spans="1:11" ht="15">
      <c r="A41" s="85"/>
      <c r="B41" s="85"/>
      <c r="C41" s="21"/>
      <c r="D41" s="21"/>
      <c r="E41" s="54"/>
      <c r="F41" s="97"/>
      <c r="G41" s="21"/>
      <c r="H41" s="21"/>
      <c r="K41" s="8"/>
    </row>
    <row r="42" spans="1:11" ht="15">
      <c r="A42" s="52" t="s">
        <v>66</v>
      </c>
      <c r="B42" s="52"/>
      <c r="C42" s="21"/>
      <c r="D42" s="21"/>
      <c r="E42" s="54"/>
      <c r="F42" s="55"/>
      <c r="G42" s="21"/>
      <c r="H42" s="21"/>
      <c r="K42" s="8"/>
    </row>
    <row r="43" spans="1:11" ht="15">
      <c r="A43" s="52"/>
      <c r="B43" s="52"/>
      <c r="C43" s="21"/>
      <c r="D43" s="21"/>
      <c r="E43" s="54"/>
      <c r="F43" s="55"/>
      <c r="G43" s="21"/>
      <c r="H43" s="21"/>
      <c r="K43" s="8"/>
    </row>
    <row r="44" spans="1:11" ht="15">
      <c r="A44" s="52" t="s">
        <v>63</v>
      </c>
      <c r="B44" s="21"/>
      <c r="C44" s="52" t="s">
        <v>67</v>
      </c>
      <c r="D44" s="1"/>
      <c r="E44" s="54"/>
      <c r="F44" s="55"/>
      <c r="G44" s="21"/>
      <c r="H44" s="21"/>
      <c r="K44" s="8"/>
    </row>
    <row r="45" spans="1:11" ht="15">
      <c r="A45" s="97">
        <f>+B38</f>
        <v>76796.71232876713</v>
      </c>
      <c r="B45" s="326" t="s">
        <v>69</v>
      </c>
      <c r="C45" s="92">
        <f>+SUM(H7+H8+H9)-B15</f>
        <v>222199.1780821918</v>
      </c>
      <c r="D45" s="36">
        <f>+C45*0.35</f>
        <v>77769.71232876713</v>
      </c>
      <c r="E45" s="21"/>
      <c r="F45" s="21"/>
      <c r="G45" s="21"/>
      <c r="H45" s="21"/>
      <c r="K45" s="8"/>
    </row>
    <row r="46" spans="1:11" ht="15">
      <c r="A46" s="108"/>
      <c r="B46" s="108"/>
      <c r="C46" s="108"/>
      <c r="D46" s="92"/>
      <c r="E46" s="21"/>
      <c r="F46" s="21"/>
      <c r="G46" s="21"/>
      <c r="H46" s="21"/>
      <c r="K46" s="8"/>
    </row>
    <row r="47" spans="1:11" s="2" customFormat="1" ht="15">
      <c r="A47" s="99" t="s">
        <v>169</v>
      </c>
      <c r="B47" s="56"/>
      <c r="C47" s="56"/>
      <c r="D47" s="56"/>
      <c r="E47" s="21"/>
      <c r="F47" s="113"/>
      <c r="G47" s="56"/>
      <c r="H47" s="56"/>
      <c r="K47" s="13"/>
    </row>
    <row r="48" spans="1:11" s="2" customFormat="1" ht="12.75" customHeight="1" thickBot="1">
      <c r="A48" s="54"/>
      <c r="B48" s="91"/>
      <c r="C48" s="91"/>
      <c r="D48" s="56"/>
      <c r="E48" s="21"/>
      <c r="F48" s="92"/>
      <c r="G48" s="56"/>
      <c r="H48" s="56"/>
      <c r="K48" s="13"/>
    </row>
    <row r="49" spans="1:11" s="2" customFormat="1" ht="84" customHeight="1" thickBot="1">
      <c r="A49" s="195" t="s">
        <v>70</v>
      </c>
      <c r="B49" s="194" t="s">
        <v>72</v>
      </c>
      <c r="C49" s="193" t="s">
        <v>71</v>
      </c>
      <c r="D49" s="194" t="s">
        <v>80</v>
      </c>
      <c r="E49" s="201" t="s">
        <v>76</v>
      </c>
      <c r="F49" s="196" t="s">
        <v>81</v>
      </c>
      <c r="G49" s="194" t="s">
        <v>77</v>
      </c>
      <c r="H49" s="197" t="s">
        <v>73</v>
      </c>
      <c r="K49" s="13"/>
    </row>
    <row r="50" spans="1:8" ht="15">
      <c r="A50" s="199" t="s">
        <v>170</v>
      </c>
      <c r="B50" s="330">
        <f>+H7</f>
        <v>190000</v>
      </c>
      <c r="C50" s="367">
        <f>+B50/$B$53</f>
        <v>0.6896551724137931</v>
      </c>
      <c r="D50" s="264">
        <f>+C50*$D$53</f>
        <v>36759.18752952291</v>
      </c>
      <c r="E50" s="327">
        <f>+B50-D50</f>
        <v>153240.81247047707</v>
      </c>
      <c r="F50" s="183">
        <f>+C50*$F$53</f>
        <v>151323.57109116676</v>
      </c>
      <c r="G50" s="264">
        <f>+E50-F50</f>
        <v>1917.2413793103187</v>
      </c>
      <c r="H50" s="177">
        <f>+D50+G50</f>
        <v>38676.42890883323</v>
      </c>
    </row>
    <row r="51" spans="1:8" ht="15">
      <c r="A51" s="202" t="s">
        <v>171</v>
      </c>
      <c r="B51" s="330">
        <f>+H8</f>
        <v>74000</v>
      </c>
      <c r="C51" s="367">
        <f>+B51/$B$53</f>
        <v>0.26860254083484575</v>
      </c>
      <c r="D51" s="264">
        <f>+C51*$D$53</f>
        <v>14316.736195708923</v>
      </c>
      <c r="E51" s="327">
        <f>+B51-D51</f>
        <v>59683.26380429108</v>
      </c>
      <c r="F51" s="183">
        <f>+C51*$F$53</f>
        <v>58936.54874077021</v>
      </c>
      <c r="G51" s="264">
        <f>+E51-F51</f>
        <v>746.7150635208673</v>
      </c>
      <c r="H51" s="177">
        <f>+D51+G51</f>
        <v>15063.45125922979</v>
      </c>
    </row>
    <row r="52" spans="1:8" ht="15.75" thickBot="1">
      <c r="A52" s="200" t="s">
        <v>172</v>
      </c>
      <c r="B52" s="330">
        <f>+H9</f>
        <v>11500</v>
      </c>
      <c r="C52" s="367">
        <f>+B52/$B$53</f>
        <v>0.041742286751361164</v>
      </c>
      <c r="D52" s="264">
        <f>+C52*$D$53</f>
        <v>2224.898192576387</v>
      </c>
      <c r="E52" s="327">
        <f>+B52-D52</f>
        <v>9275.101807423613</v>
      </c>
      <c r="F52" s="183">
        <f>+C52*$F$53</f>
        <v>9159.05825025483</v>
      </c>
      <c r="G52" s="264">
        <f>+E52-F52</f>
        <v>116.04355716878308</v>
      </c>
      <c r="H52" s="177">
        <f>+D52+G52</f>
        <v>2340.94174974517</v>
      </c>
    </row>
    <row r="53" spans="1:8" ht="15.75" thickBot="1">
      <c r="A53" s="204" t="s">
        <v>74</v>
      </c>
      <c r="B53" s="331">
        <f>+SUM(B50:B52)</f>
        <v>275500</v>
      </c>
      <c r="C53" s="368">
        <f>+B53/$B$53</f>
        <v>1</v>
      </c>
      <c r="D53" s="328">
        <f>+B15</f>
        <v>53300.82191780822</v>
      </c>
      <c r="E53" s="329">
        <f>+B53-D53</f>
        <v>222199.1780821918</v>
      </c>
      <c r="F53" s="205">
        <f>+B36</f>
        <v>219419.1780821918</v>
      </c>
      <c r="G53" s="328">
        <f>+E53-F53</f>
        <v>2780</v>
      </c>
      <c r="H53" s="239">
        <f>+D53+G53</f>
        <v>56080.82191780822</v>
      </c>
    </row>
    <row r="54" spans="1:8" ht="15.75" thickBot="1">
      <c r="A54" s="85"/>
      <c r="B54" s="85"/>
      <c r="C54" s="198"/>
      <c r="D54" s="87"/>
      <c r="E54" s="87"/>
      <c r="F54" s="102"/>
      <c r="G54" s="21"/>
      <c r="H54" s="52"/>
    </row>
    <row r="55" spans="1:8" ht="15.75" thickBot="1">
      <c r="A55" s="44" t="s">
        <v>173</v>
      </c>
      <c r="B55" s="47"/>
      <c r="C55" s="84">
        <f>+H53</f>
        <v>56080.82191780822</v>
      </c>
      <c r="D55" s="21"/>
      <c r="E55" s="87"/>
      <c r="F55" s="97"/>
      <c r="G55" s="21"/>
      <c r="H55" s="21"/>
    </row>
    <row r="56" spans="1:8" s="203" customFormat="1" ht="15">
      <c r="A56" s="52"/>
      <c r="B56" s="52"/>
      <c r="C56" s="52"/>
      <c r="D56" s="21"/>
      <c r="E56" s="87"/>
      <c r="F56" s="97"/>
      <c r="G56" s="21"/>
      <c r="H56" s="21"/>
    </row>
    <row r="57" spans="1:8" ht="15">
      <c r="A57" s="91" t="s">
        <v>174</v>
      </c>
      <c r="B57" s="91"/>
      <c r="C57" s="91"/>
      <c r="D57" s="21"/>
      <c r="E57" s="103"/>
      <c r="F57" s="97"/>
      <c r="G57" s="21"/>
      <c r="H57" s="21"/>
    </row>
    <row r="58" spans="1:8" ht="15">
      <c r="A58" s="85" t="s">
        <v>79</v>
      </c>
      <c r="B58" s="85"/>
      <c r="C58" s="85"/>
      <c r="D58" s="85"/>
      <c r="E58" s="91"/>
      <c r="F58" s="97"/>
      <c r="G58" s="21"/>
      <c r="H58" s="21"/>
    </row>
    <row r="59" spans="1:8" ht="15">
      <c r="A59" s="85"/>
      <c r="B59" s="85"/>
      <c r="C59" s="85"/>
      <c r="D59" s="21"/>
      <c r="E59" s="103"/>
      <c r="F59" s="97"/>
      <c r="G59" s="21"/>
      <c r="H59" s="21"/>
    </row>
    <row r="60" spans="1:8" ht="15">
      <c r="A60" s="85"/>
      <c r="B60" s="85"/>
      <c r="C60" s="85"/>
      <c r="D60" s="21"/>
      <c r="E60" s="56"/>
      <c r="F60" s="97"/>
      <c r="G60" s="21"/>
      <c r="H60" s="21"/>
    </row>
    <row r="61" spans="1:8" ht="15">
      <c r="A61" s="56"/>
      <c r="B61" s="56"/>
      <c r="C61" s="56"/>
      <c r="D61" s="21"/>
      <c r="E61" s="21"/>
      <c r="F61" s="113"/>
      <c r="G61" s="21"/>
      <c r="H61" s="21"/>
    </row>
    <row r="62" spans="1:8" ht="15">
      <c r="A62" s="52"/>
      <c r="B62" s="21"/>
      <c r="C62" s="21"/>
      <c r="D62" s="21"/>
      <c r="E62" s="21"/>
      <c r="F62" s="21"/>
      <c r="G62" s="21"/>
      <c r="H62" s="21"/>
    </row>
    <row r="63" spans="1:8" ht="15">
      <c r="A63" s="91"/>
      <c r="B63" s="91"/>
      <c r="C63" s="91"/>
      <c r="D63" s="91"/>
      <c r="E63" s="91"/>
      <c r="F63" s="21"/>
      <c r="G63" s="21"/>
      <c r="H63" s="21"/>
    </row>
    <row r="64" spans="1:8" ht="15">
      <c r="A64" s="91"/>
      <c r="B64" s="91"/>
      <c r="C64" s="91"/>
      <c r="D64" s="91"/>
      <c r="E64" s="91"/>
      <c r="F64" s="21"/>
      <c r="G64" s="21"/>
      <c r="H64" s="21"/>
    </row>
    <row r="65" spans="1:11" ht="15">
      <c r="A65" s="91"/>
      <c r="B65" s="91"/>
      <c r="C65" s="91"/>
      <c r="D65" s="91"/>
      <c r="E65" s="91"/>
      <c r="F65" s="21"/>
      <c r="G65" s="21"/>
      <c r="H65" s="21"/>
      <c r="K65" s="8"/>
    </row>
    <row r="66" spans="1:11" ht="15">
      <c r="A66" s="85"/>
      <c r="B66" s="85"/>
      <c r="C66" s="85"/>
      <c r="D66" s="85"/>
      <c r="E66" s="85"/>
      <c r="F66" s="21"/>
      <c r="G66" s="21"/>
      <c r="H66" s="21"/>
      <c r="K66" s="8"/>
    </row>
    <row r="67" spans="1:11" ht="15">
      <c r="A67" s="85"/>
      <c r="B67" s="85"/>
      <c r="C67" s="85"/>
      <c r="D67" s="85"/>
      <c r="E67" s="85"/>
      <c r="F67" s="85"/>
      <c r="G67" s="85"/>
      <c r="H67" s="85"/>
      <c r="I67" s="8"/>
      <c r="J67" s="8"/>
      <c r="K67" s="8"/>
    </row>
    <row r="68" spans="1:11" ht="15">
      <c r="A68" s="91"/>
      <c r="B68" s="91"/>
      <c r="C68" s="91"/>
      <c r="D68" s="91"/>
      <c r="E68" s="91"/>
      <c r="F68" s="85"/>
      <c r="G68" s="85"/>
      <c r="H68" s="85"/>
      <c r="I68" s="8"/>
      <c r="J68" s="8"/>
      <c r="K68" s="8"/>
    </row>
    <row r="69" spans="1:11" ht="15">
      <c r="A69" s="91"/>
      <c r="B69" s="91"/>
      <c r="C69" s="91"/>
      <c r="D69" s="91"/>
      <c r="E69" s="91"/>
      <c r="F69" s="85"/>
      <c r="G69" s="85"/>
      <c r="H69" s="85"/>
      <c r="I69" s="8"/>
      <c r="J69" s="8"/>
      <c r="K69" s="8"/>
    </row>
    <row r="70" spans="1:11" ht="15">
      <c r="A70" s="85"/>
      <c r="B70" s="85"/>
      <c r="C70" s="85"/>
      <c r="D70" s="85"/>
      <c r="E70" s="85"/>
      <c r="F70" s="85"/>
      <c r="G70" s="85"/>
      <c r="H70" s="85"/>
      <c r="I70" s="8"/>
      <c r="J70" s="8"/>
      <c r="K70" s="8"/>
    </row>
    <row r="71" spans="1:11" ht="15">
      <c r="A71" s="85"/>
      <c r="B71" s="85"/>
      <c r="C71" s="85"/>
      <c r="D71" s="85"/>
      <c r="E71" s="85"/>
      <c r="F71" s="85"/>
      <c r="G71" s="85"/>
      <c r="H71" s="85"/>
      <c r="I71" s="8"/>
      <c r="J71" s="8"/>
      <c r="K71" s="8"/>
    </row>
    <row r="72" spans="1:11" ht="15">
      <c r="A72" s="52"/>
      <c r="B72" s="85"/>
      <c r="C72" s="85"/>
      <c r="D72" s="85"/>
      <c r="E72" s="85"/>
      <c r="F72" s="85"/>
      <c r="G72" s="85"/>
      <c r="H72" s="85"/>
      <c r="I72" s="8"/>
      <c r="J72" s="8"/>
      <c r="K72" s="8"/>
    </row>
    <row r="73" spans="1:11" ht="15">
      <c r="A73" s="56"/>
      <c r="B73" s="56"/>
      <c r="C73" s="85"/>
      <c r="D73" s="97"/>
      <c r="E73" s="85"/>
      <c r="F73" s="85"/>
      <c r="G73" s="85"/>
      <c r="H73" s="85"/>
      <c r="I73" s="10"/>
      <c r="J73" s="10"/>
      <c r="K73" s="8"/>
    </row>
    <row r="74" spans="1:11" ht="15">
      <c r="A74" s="91"/>
      <c r="B74" s="91"/>
      <c r="C74" s="85"/>
      <c r="D74" s="97"/>
      <c r="E74" s="85"/>
      <c r="F74" s="21"/>
      <c r="G74" s="21"/>
      <c r="H74" s="21"/>
      <c r="I74" s="4"/>
      <c r="J74" s="10"/>
      <c r="K74" s="8"/>
    </row>
    <row r="75" spans="1:11" ht="15">
      <c r="A75" s="91"/>
      <c r="B75" s="85"/>
      <c r="C75" s="85"/>
      <c r="D75" s="97"/>
      <c r="E75" s="85"/>
      <c r="F75" s="85"/>
      <c r="G75" s="85"/>
      <c r="H75" s="97"/>
      <c r="I75" s="4"/>
      <c r="J75" s="16"/>
      <c r="K75" s="8"/>
    </row>
    <row r="76" spans="1:11" ht="15">
      <c r="A76" s="85"/>
      <c r="B76" s="85"/>
      <c r="C76" s="85"/>
      <c r="D76" s="97"/>
      <c r="E76" s="85"/>
      <c r="F76" s="85"/>
      <c r="G76" s="85"/>
      <c r="H76" s="97"/>
      <c r="I76" s="4"/>
      <c r="J76" s="10"/>
      <c r="K76" s="8"/>
    </row>
    <row r="77" spans="1:11" ht="15">
      <c r="A77" s="85"/>
      <c r="B77" s="85"/>
      <c r="C77" s="85"/>
      <c r="D77" s="97"/>
      <c r="E77" s="85"/>
      <c r="F77" s="91"/>
      <c r="G77" s="91"/>
      <c r="H77" s="92"/>
      <c r="I77" s="4"/>
      <c r="J77" s="10"/>
      <c r="K77" s="8"/>
    </row>
    <row r="78" spans="1:11" ht="15">
      <c r="A78" s="21"/>
      <c r="B78" s="21"/>
      <c r="C78" s="21"/>
      <c r="D78" s="57"/>
      <c r="E78" s="85"/>
      <c r="F78" s="91"/>
      <c r="G78" s="91"/>
      <c r="H78" s="92"/>
      <c r="I78" s="4"/>
      <c r="J78" s="10"/>
      <c r="K78" s="8"/>
    </row>
    <row r="79" spans="1:11" ht="15">
      <c r="A79" s="21"/>
      <c r="B79" s="21"/>
      <c r="C79" s="21"/>
      <c r="D79" s="57"/>
      <c r="E79" s="85"/>
      <c r="F79" s="91"/>
      <c r="G79" s="91"/>
      <c r="H79" s="92"/>
      <c r="I79" s="4"/>
      <c r="J79" s="10"/>
      <c r="K79" s="8"/>
    </row>
    <row r="80" spans="1:11" ht="15">
      <c r="A80" s="21"/>
      <c r="B80" s="21"/>
      <c r="C80" s="21"/>
      <c r="D80" s="21"/>
      <c r="E80" s="85"/>
      <c r="F80" s="91"/>
      <c r="G80" s="91"/>
      <c r="H80" s="91"/>
      <c r="I80" s="39"/>
      <c r="J80" s="10"/>
      <c r="K80" s="8"/>
    </row>
    <row r="81" spans="1:11" ht="15">
      <c r="A81" s="21"/>
      <c r="B81" s="21"/>
      <c r="C81" s="21"/>
      <c r="D81" s="21"/>
      <c r="E81" s="85"/>
      <c r="F81" s="91"/>
      <c r="G81" s="91"/>
      <c r="H81" s="91"/>
      <c r="I81" s="39"/>
      <c r="J81" s="10"/>
      <c r="K81" s="8"/>
    </row>
    <row r="82" spans="1:11" ht="15">
      <c r="A82" s="52"/>
      <c r="B82" s="21"/>
      <c r="C82" s="21"/>
      <c r="D82" s="21"/>
      <c r="E82" s="115"/>
      <c r="F82" s="116"/>
      <c r="G82" s="91"/>
      <c r="H82" s="91"/>
      <c r="I82" s="13"/>
      <c r="J82" s="16"/>
      <c r="K82" s="13"/>
    </row>
    <row r="83" spans="1:11" ht="15">
      <c r="A83" s="52"/>
      <c r="B83" s="52"/>
      <c r="C83" s="21"/>
      <c r="D83" s="21"/>
      <c r="E83" s="85"/>
      <c r="F83" s="57"/>
      <c r="G83" s="21"/>
      <c r="H83" s="21"/>
      <c r="I83" s="8"/>
      <c r="J83" s="10"/>
      <c r="K83" s="8"/>
    </row>
    <row r="84" spans="1:11" ht="15">
      <c r="A84" s="21"/>
      <c r="B84" s="21"/>
      <c r="C84" s="21"/>
      <c r="D84" s="21"/>
      <c r="E84" s="103"/>
      <c r="F84" s="57"/>
      <c r="G84" s="21"/>
      <c r="H84" s="21"/>
      <c r="I84" s="13"/>
      <c r="J84" s="13"/>
      <c r="K84" s="13"/>
    </row>
    <row r="85" spans="1:11" ht="15">
      <c r="A85" s="21"/>
      <c r="B85" s="21"/>
      <c r="C85" s="21"/>
      <c r="D85" s="21"/>
      <c r="E85" s="103"/>
      <c r="F85" s="57"/>
      <c r="G85" s="21"/>
      <c r="H85" s="21"/>
      <c r="K85" s="13"/>
    </row>
    <row r="86" spans="1:8" ht="15">
      <c r="A86" s="52"/>
      <c r="B86" s="52"/>
      <c r="C86" s="21"/>
      <c r="D86" s="21"/>
      <c r="E86" s="87"/>
      <c r="F86" s="57"/>
      <c r="G86" s="21"/>
      <c r="H86" s="21"/>
    </row>
    <row r="87" spans="1:8" ht="15">
      <c r="A87" s="21"/>
      <c r="B87" s="21"/>
      <c r="C87" s="21"/>
      <c r="D87" s="21"/>
      <c r="E87" s="87"/>
      <c r="F87" s="57"/>
      <c r="G87" s="21"/>
      <c r="H87" s="21"/>
    </row>
    <row r="88" spans="1:8" ht="15">
      <c r="A88" s="52"/>
      <c r="B88" s="52"/>
      <c r="C88" s="85"/>
      <c r="D88" s="21"/>
      <c r="E88" s="87"/>
      <c r="F88" s="97"/>
      <c r="G88" s="21"/>
      <c r="H88" s="21"/>
    </row>
    <row r="89" spans="1:8" ht="15">
      <c r="A89" s="91"/>
      <c r="B89" s="91"/>
      <c r="C89" s="91"/>
      <c r="D89" s="21"/>
      <c r="E89" s="87"/>
      <c r="F89" s="92"/>
      <c r="G89" s="21"/>
      <c r="H89" s="21"/>
    </row>
    <row r="90" spans="1:8" ht="15">
      <c r="A90" s="52"/>
      <c r="B90" s="52"/>
      <c r="C90" s="21"/>
      <c r="D90" s="21"/>
      <c r="E90" s="21"/>
      <c r="F90" s="57"/>
      <c r="G90" s="21"/>
      <c r="H90" s="21"/>
    </row>
    <row r="91" spans="1:8" ht="15">
      <c r="A91" s="41"/>
      <c r="B91" s="117"/>
      <c r="C91" s="21"/>
      <c r="D91" s="21"/>
      <c r="E91" s="87"/>
      <c r="F91" s="57"/>
      <c r="G91" s="21"/>
      <c r="H91" s="21"/>
    </row>
    <row r="92" spans="1:8" ht="15">
      <c r="A92" s="21"/>
      <c r="B92" s="21"/>
      <c r="C92" s="21"/>
      <c r="D92" s="21"/>
      <c r="E92" s="21"/>
      <c r="F92" s="21"/>
      <c r="G92" s="21"/>
      <c r="H92" s="21"/>
    </row>
    <row r="93" spans="1:8" ht="15">
      <c r="A93" s="21"/>
      <c r="B93" s="21"/>
      <c r="C93" s="21"/>
      <c r="D93" s="21"/>
      <c r="E93" s="21"/>
      <c r="F93" s="21"/>
      <c r="G93" s="21"/>
      <c r="H93" s="21"/>
    </row>
    <row r="94" spans="1:8" ht="15">
      <c r="A94" s="21"/>
      <c r="B94" s="21"/>
      <c r="C94" s="21"/>
      <c r="D94" s="21"/>
      <c r="E94" s="21"/>
      <c r="F94" s="21"/>
      <c r="G94" s="21"/>
      <c r="H94" s="21"/>
    </row>
    <row r="95" spans="1:8" ht="15">
      <c r="A95" s="108"/>
      <c r="B95" s="108"/>
      <c r="C95" s="108"/>
      <c r="D95" s="108"/>
      <c r="E95" s="118"/>
      <c r="F95" s="21"/>
      <c r="G95" s="21"/>
      <c r="H95" s="21"/>
    </row>
    <row r="96" spans="1:8" ht="15">
      <c r="A96" s="108"/>
      <c r="B96" s="108"/>
      <c r="C96" s="108"/>
      <c r="D96" s="108"/>
      <c r="E96" s="118"/>
      <c r="F96" s="21"/>
      <c r="G96" s="21"/>
      <c r="H96" s="21"/>
    </row>
    <row r="97" spans="1:8" ht="15">
      <c r="A97" s="52"/>
      <c r="B97" s="52"/>
      <c r="C97" s="52"/>
      <c r="D97" s="52"/>
      <c r="E97" s="52"/>
      <c r="F97" s="55"/>
      <c r="G97" s="21"/>
      <c r="H97" s="21"/>
    </row>
    <row r="98" spans="1:8" ht="15">
      <c r="A98" s="52"/>
      <c r="B98" s="52"/>
      <c r="C98" s="52"/>
      <c r="D98" s="52"/>
      <c r="E98" s="52"/>
      <c r="F98" s="55"/>
      <c r="G98" s="21"/>
      <c r="H98" s="21"/>
    </row>
    <row r="99" spans="1:8" ht="15">
      <c r="A99" s="52"/>
      <c r="B99" s="52"/>
      <c r="C99" s="52"/>
      <c r="D99" s="52"/>
      <c r="E99" s="52"/>
      <c r="F99" s="55"/>
      <c r="G99" s="21"/>
      <c r="H99" s="21"/>
    </row>
    <row r="100" spans="1:8" ht="15">
      <c r="A100" s="52"/>
      <c r="B100" s="52"/>
      <c r="C100" s="52"/>
      <c r="D100" s="52"/>
      <c r="E100" s="56"/>
      <c r="F100" s="55"/>
      <c r="G100" s="21"/>
      <c r="H100" s="21"/>
    </row>
    <row r="101" spans="1:8" ht="15">
      <c r="A101" s="21"/>
      <c r="B101" s="21"/>
      <c r="C101" s="21"/>
      <c r="D101" s="21"/>
      <c r="E101" s="21"/>
      <c r="F101" s="21"/>
      <c r="G101" s="21"/>
      <c r="H101" s="21"/>
    </row>
    <row r="102" spans="1:8" ht="15">
      <c r="A102" s="105"/>
      <c r="B102" s="105"/>
      <c r="C102" s="106"/>
      <c r="D102" s="106"/>
      <c r="E102" s="21"/>
      <c r="F102" s="21"/>
      <c r="G102" s="21"/>
      <c r="H102" s="21"/>
    </row>
    <row r="103" spans="1:8" ht="15">
      <c r="A103" s="56"/>
      <c r="B103" s="56"/>
      <c r="C103" s="91"/>
      <c r="D103" s="91"/>
      <c r="E103" s="21"/>
      <c r="F103" s="21"/>
      <c r="G103" s="21"/>
      <c r="H103" s="21"/>
    </row>
    <row r="104" spans="1:8" ht="15">
      <c r="A104" s="21"/>
      <c r="B104" s="21"/>
      <c r="C104" s="21"/>
      <c r="D104" s="52"/>
      <c r="E104" s="21"/>
      <c r="F104" s="21"/>
      <c r="G104" s="21"/>
      <c r="H104" s="21"/>
    </row>
    <row r="105" spans="1:8" ht="15">
      <c r="A105" s="21"/>
      <c r="B105" s="21"/>
      <c r="C105" s="21"/>
      <c r="D105" s="52"/>
      <c r="E105" s="21"/>
      <c r="F105" s="21"/>
      <c r="G105" s="21"/>
      <c r="H105" s="21"/>
    </row>
    <row r="106" spans="1:8" ht="15">
      <c r="A106" s="52"/>
      <c r="B106" s="21"/>
      <c r="C106" s="21"/>
      <c r="D106" s="21"/>
      <c r="E106" s="21"/>
      <c r="F106" s="98"/>
      <c r="G106" s="21"/>
      <c r="H106" s="21"/>
    </row>
    <row r="107" spans="1:8" ht="15">
      <c r="A107" s="21"/>
      <c r="B107" s="21"/>
      <c r="C107" s="21"/>
      <c r="D107" s="21"/>
      <c r="E107" s="21"/>
      <c r="F107" s="21"/>
      <c r="G107" s="21"/>
      <c r="H107" s="21"/>
    </row>
    <row r="108" spans="1:8" ht="15">
      <c r="A108" s="21"/>
      <c r="B108" s="21"/>
      <c r="C108" s="21"/>
      <c r="D108" s="21"/>
      <c r="E108" s="21"/>
      <c r="F108" s="21"/>
      <c r="G108" s="21"/>
      <c r="H108" s="21"/>
    </row>
    <row r="109" spans="1:8" ht="15">
      <c r="A109" s="52"/>
      <c r="B109" s="52"/>
      <c r="C109" s="21"/>
      <c r="D109" s="21"/>
      <c r="E109" s="21"/>
      <c r="F109" s="52"/>
      <c r="G109" s="21"/>
      <c r="H109" s="21"/>
    </row>
    <row r="110" spans="1:8" ht="15">
      <c r="A110" s="52"/>
      <c r="B110" s="52"/>
      <c r="C110" s="21"/>
      <c r="D110" s="21"/>
      <c r="E110" s="21"/>
      <c r="F110" s="52"/>
      <c r="G110" s="21"/>
      <c r="H110" s="21"/>
    </row>
    <row r="111" spans="1:8" ht="15">
      <c r="A111" s="21"/>
      <c r="B111" s="21"/>
      <c r="C111" s="21"/>
      <c r="D111" s="21"/>
      <c r="E111" s="21"/>
      <c r="F111" s="21"/>
      <c r="G111" s="21"/>
      <c r="H111" s="21"/>
    </row>
    <row r="112" spans="1:8" ht="15">
      <c r="A112" s="21"/>
      <c r="B112" s="21"/>
      <c r="C112" s="21"/>
      <c r="D112" s="21"/>
      <c r="E112" s="21"/>
      <c r="F112" s="21"/>
      <c r="G112" s="21"/>
      <c r="H112" s="21"/>
    </row>
    <row r="113" spans="1:8" ht="15">
      <c r="A113" s="52"/>
      <c r="B113" s="52"/>
      <c r="C113" s="52"/>
      <c r="D113" s="21"/>
      <c r="E113" s="21"/>
      <c r="F113" s="52"/>
      <c r="G113" s="21"/>
      <c r="H113" s="21"/>
    </row>
    <row r="114" spans="1:8" ht="15">
      <c r="A114" s="52"/>
      <c r="B114" s="52"/>
      <c r="C114" s="52"/>
      <c r="D114" s="21"/>
      <c r="E114" s="21"/>
      <c r="F114" s="52"/>
      <c r="G114" s="21"/>
      <c r="H114" s="21"/>
    </row>
    <row r="115" spans="1:8" ht="15">
      <c r="A115" s="108"/>
      <c r="B115" s="108"/>
      <c r="C115" s="108"/>
      <c r="D115" s="21"/>
      <c r="E115" s="21"/>
      <c r="F115" s="21"/>
      <c r="G115" s="21"/>
      <c r="H115" s="21"/>
    </row>
    <row r="116" spans="1:8" ht="15">
      <c r="A116" s="108"/>
      <c r="B116" s="108"/>
      <c r="C116" s="108"/>
      <c r="D116" s="21"/>
      <c r="E116" s="21"/>
      <c r="F116" s="21"/>
      <c r="G116" s="21"/>
      <c r="H116" s="21"/>
    </row>
    <row r="117" spans="1:8" ht="15">
      <c r="A117" s="21"/>
      <c r="B117" s="21"/>
      <c r="C117" s="21"/>
      <c r="D117" s="21"/>
      <c r="E117" s="98"/>
      <c r="F117" s="119"/>
      <c r="G117" s="21"/>
      <c r="H117" s="21"/>
    </row>
    <row r="118" spans="1:8" ht="15">
      <c r="A118" s="52"/>
      <c r="B118" s="52"/>
      <c r="C118" s="52"/>
      <c r="D118" s="21"/>
      <c r="E118" s="21"/>
      <c r="F118" s="55"/>
      <c r="G118" s="21"/>
      <c r="H118" s="21"/>
    </row>
    <row r="119" spans="1:8" ht="15">
      <c r="A119" s="21"/>
      <c r="B119" s="21"/>
      <c r="C119" s="21"/>
      <c r="D119" s="21"/>
      <c r="E119" s="21"/>
      <c r="F119" s="57"/>
      <c r="G119" s="21"/>
      <c r="H119" s="21"/>
    </row>
    <row r="120" spans="1:9" ht="15">
      <c r="A120" s="21"/>
      <c r="B120" s="21"/>
      <c r="C120" s="21"/>
      <c r="D120" s="21"/>
      <c r="E120" s="87"/>
      <c r="F120" s="57"/>
      <c r="G120" s="52"/>
      <c r="H120" s="52"/>
      <c r="I120" s="34"/>
    </row>
    <row r="121" spans="1:8" ht="15">
      <c r="A121" s="21"/>
      <c r="B121" s="21"/>
      <c r="C121" s="21"/>
      <c r="D121" s="21"/>
      <c r="E121" s="87"/>
      <c r="F121" s="57"/>
      <c r="G121" s="21"/>
      <c r="H121" s="21"/>
    </row>
    <row r="122" spans="1:8" ht="15">
      <c r="A122" s="21"/>
      <c r="B122" s="21"/>
      <c r="C122" s="21"/>
      <c r="D122" s="21"/>
      <c r="E122" s="87"/>
      <c r="F122" s="57"/>
      <c r="G122" s="21"/>
      <c r="H122" s="21"/>
    </row>
    <row r="123" spans="1:8" ht="15">
      <c r="A123" s="52"/>
      <c r="B123" s="52"/>
      <c r="C123" s="52"/>
      <c r="D123" s="21"/>
      <c r="E123" s="87"/>
      <c r="F123" s="55"/>
      <c r="G123" s="21"/>
      <c r="H123" s="21"/>
    </row>
    <row r="124" spans="1:8" ht="15">
      <c r="A124" s="21"/>
      <c r="B124" s="120"/>
      <c r="C124" s="21"/>
      <c r="D124" s="21"/>
      <c r="E124" s="104"/>
      <c r="F124" s="21"/>
      <c r="G124" s="21"/>
      <c r="H124" s="21"/>
    </row>
    <row r="125" spans="1:8" ht="15">
      <c r="A125" s="52"/>
      <c r="B125" s="21"/>
      <c r="C125" s="21"/>
      <c r="D125" s="21"/>
      <c r="E125" s="21"/>
      <c r="F125" s="52"/>
      <c r="G125" s="21"/>
      <c r="H125" s="21"/>
    </row>
    <row r="126" spans="1:8" ht="15">
      <c r="A126" s="52"/>
      <c r="B126" s="52"/>
      <c r="C126" s="52"/>
      <c r="D126" s="52"/>
      <c r="E126" s="52"/>
      <c r="F126" s="52"/>
      <c r="G126" s="21"/>
      <c r="H126" s="21"/>
    </row>
    <row r="127" spans="1:8" ht="15">
      <c r="A127" s="52"/>
      <c r="B127" s="52"/>
      <c r="C127" s="52"/>
      <c r="D127" s="52"/>
      <c r="E127" s="52"/>
      <c r="F127" s="52"/>
      <c r="G127" s="21"/>
      <c r="H127" s="21"/>
    </row>
    <row r="128" spans="1:8" ht="15">
      <c r="A128" s="21"/>
      <c r="B128" s="21"/>
      <c r="C128" s="21"/>
      <c r="D128" s="21"/>
      <c r="E128" s="21"/>
      <c r="F128" s="57"/>
      <c r="G128" s="21"/>
      <c r="H128" s="21"/>
    </row>
    <row r="129" spans="1:8" ht="15">
      <c r="A129" s="21"/>
      <c r="B129" s="21"/>
      <c r="C129" s="21"/>
      <c r="D129" s="21"/>
      <c r="E129" s="104"/>
      <c r="F129" s="57"/>
      <c r="G129" s="21"/>
      <c r="H129" s="21"/>
    </row>
    <row r="130" spans="1:8" ht="15">
      <c r="A130" s="21"/>
      <c r="B130" s="21"/>
      <c r="C130" s="21"/>
      <c r="D130" s="21"/>
      <c r="E130" s="104"/>
      <c r="F130" s="57"/>
      <c r="G130" s="21"/>
      <c r="H130" s="21"/>
    </row>
    <row r="131" spans="1:8" ht="15">
      <c r="A131" s="21"/>
      <c r="B131" s="21"/>
      <c r="C131" s="21"/>
      <c r="D131" s="21"/>
      <c r="E131" s="104"/>
      <c r="F131" s="57"/>
      <c r="G131" s="21"/>
      <c r="H131" s="21"/>
    </row>
    <row r="132" spans="1:8" ht="15">
      <c r="A132" s="21"/>
      <c r="B132" s="21"/>
      <c r="C132" s="21"/>
      <c r="D132" s="21"/>
      <c r="E132" s="104"/>
      <c r="F132" s="57"/>
      <c r="G132" s="21"/>
      <c r="H132" s="21"/>
    </row>
    <row r="133" spans="1:8" ht="15">
      <c r="A133" s="21"/>
      <c r="B133" s="21"/>
      <c r="C133" s="21"/>
      <c r="D133" s="21"/>
      <c r="E133" s="104"/>
      <c r="F133" s="57"/>
      <c r="G133" s="21"/>
      <c r="H133" s="21"/>
    </row>
    <row r="134" spans="1:8" ht="15">
      <c r="A134" s="52"/>
      <c r="B134" s="52"/>
      <c r="C134" s="52"/>
      <c r="D134" s="52"/>
      <c r="E134" s="52"/>
      <c r="F134" s="55"/>
      <c r="G134" s="21"/>
      <c r="H134" s="21"/>
    </row>
    <row r="135" spans="1:8" ht="15">
      <c r="A135" s="52"/>
      <c r="B135" s="52"/>
      <c r="C135" s="52"/>
      <c r="D135" s="21"/>
      <c r="E135" s="87"/>
      <c r="F135" s="55"/>
      <c r="G135" s="21"/>
      <c r="H135" s="21"/>
    </row>
    <row r="136" spans="1:8" ht="15">
      <c r="A136" s="52"/>
      <c r="B136" s="52"/>
      <c r="C136" s="52"/>
      <c r="D136" s="52"/>
      <c r="E136" s="21"/>
      <c r="F136" s="21"/>
      <c r="G136" s="21"/>
      <c r="H136" s="21"/>
    </row>
    <row r="137" spans="1:8" ht="15">
      <c r="A137" s="21"/>
      <c r="B137" s="21"/>
      <c r="C137" s="21"/>
      <c r="D137" s="57"/>
      <c r="E137" s="21"/>
      <c r="F137" s="21"/>
      <c r="G137" s="21"/>
      <c r="H137" s="21"/>
    </row>
    <row r="138" spans="1:8" ht="15">
      <c r="A138" s="21"/>
      <c r="B138" s="21"/>
      <c r="C138" s="21"/>
      <c r="D138" s="57"/>
      <c r="E138" s="21"/>
      <c r="F138" s="21"/>
      <c r="G138" s="21"/>
      <c r="H138" s="21"/>
    </row>
    <row r="139" spans="1:8" ht="15">
      <c r="A139" s="21"/>
      <c r="B139" s="21"/>
      <c r="C139" s="21"/>
      <c r="D139" s="21"/>
      <c r="E139" s="21"/>
      <c r="F139" s="21"/>
      <c r="G139" s="21"/>
      <c r="H139" s="21"/>
    </row>
    <row r="140" spans="1:8" ht="15">
      <c r="A140" s="21"/>
      <c r="B140" s="21"/>
      <c r="C140" s="21"/>
      <c r="D140" s="57"/>
      <c r="E140" s="21"/>
      <c r="F140" s="21"/>
      <c r="G140" s="21"/>
      <c r="H140" s="21"/>
    </row>
    <row r="141" spans="1:8" ht="15">
      <c r="A141" s="21"/>
      <c r="B141" s="21"/>
      <c r="C141" s="21"/>
      <c r="D141" s="57"/>
      <c r="E141" s="21"/>
      <c r="F141" s="21"/>
      <c r="G141" s="21"/>
      <c r="H141" s="21"/>
    </row>
    <row r="142" spans="1:8" ht="15">
      <c r="A142" s="21"/>
      <c r="B142" s="21"/>
      <c r="C142" s="21"/>
      <c r="D142" s="57"/>
      <c r="E142" s="21"/>
      <c r="F142" s="21"/>
      <c r="G142" s="21"/>
      <c r="H142" s="21"/>
    </row>
    <row r="143" spans="1:8" ht="15">
      <c r="A143" s="21"/>
      <c r="B143" s="21"/>
      <c r="C143" s="21"/>
      <c r="D143" s="57"/>
      <c r="E143" s="21"/>
      <c r="F143" s="21"/>
      <c r="G143" s="21"/>
      <c r="H143" s="21"/>
    </row>
    <row r="144" spans="1:8" ht="15">
      <c r="A144" s="21"/>
      <c r="B144" s="21"/>
      <c r="C144" s="21"/>
      <c r="D144" s="57"/>
      <c r="E144" s="21"/>
      <c r="F144" s="21"/>
      <c r="G144" s="21"/>
      <c r="H144" s="21"/>
    </row>
    <row r="145" spans="1:8" ht="15">
      <c r="A145" s="21"/>
      <c r="B145" s="21"/>
      <c r="C145" s="21"/>
      <c r="D145" s="57"/>
      <c r="E145" s="21"/>
      <c r="F145" s="21"/>
      <c r="G145" s="21"/>
      <c r="H145" s="21"/>
    </row>
    <row r="146" spans="1:8" ht="15">
      <c r="A146" s="21"/>
      <c r="B146" s="21"/>
      <c r="C146" s="21"/>
      <c r="D146" s="57"/>
      <c r="E146" s="21"/>
      <c r="F146" s="21"/>
      <c r="G146" s="21"/>
      <c r="H146" s="21"/>
    </row>
    <row r="147" spans="1:8" ht="15">
      <c r="A147" s="21"/>
      <c r="B147" s="21"/>
      <c r="C147" s="21"/>
      <c r="D147" s="57"/>
      <c r="E147" s="21"/>
      <c r="F147" s="21"/>
      <c r="G147" s="21"/>
      <c r="H147" s="21"/>
    </row>
    <row r="148" spans="1:8" ht="15">
      <c r="A148" s="121"/>
      <c r="B148" s="21"/>
      <c r="C148" s="21"/>
      <c r="D148" s="57"/>
      <c r="E148" s="21"/>
      <c r="F148" s="21"/>
      <c r="G148" s="21"/>
      <c r="H148" s="21"/>
    </row>
    <row r="149" spans="1:8" ht="15">
      <c r="A149" s="121"/>
      <c r="B149" s="21"/>
      <c r="C149" s="21"/>
      <c r="D149" s="57"/>
      <c r="E149" s="21"/>
      <c r="F149" s="21"/>
      <c r="G149" s="21"/>
      <c r="H149" s="21"/>
    </row>
    <row r="150" spans="1:8" ht="15">
      <c r="A150" s="121"/>
      <c r="B150" s="21"/>
      <c r="C150" s="21"/>
      <c r="D150" s="57"/>
      <c r="E150" s="21"/>
      <c r="F150" s="21"/>
      <c r="G150" s="21"/>
      <c r="H150" s="21"/>
    </row>
  </sheetData>
  <sheetProtection/>
  <mergeCells count="3">
    <mergeCell ref="B19:C19"/>
    <mergeCell ref="B20:C20"/>
    <mergeCell ref="A3:H3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&amp;L&amp;"-,Negrita"&amp;K00-034GUÍA DE TRABAJOS PRÁCTICOS.
UNIDAD V&amp;R&amp;"-,Negrita"&amp;K00-035Carolina Andrea Reydak</oddHeader>
    <oddFooter>&amp;L&amp;G &amp;C&amp;"-,Negrita"&amp;K00-034UCC. FACEA. 
IMPUESTOS I. Cát. "B"&amp;RPágina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0"/>
  <sheetViews>
    <sheetView tabSelected="1" view="pageLayout" workbookViewId="0" topLeftCell="A58">
      <selection activeCell="A96" sqref="A96"/>
    </sheetView>
  </sheetViews>
  <sheetFormatPr defaultColWidth="11.57421875" defaultRowHeight="15"/>
  <cols>
    <col min="1" max="1" width="30.7109375" style="1" customWidth="1"/>
    <col min="2" max="3" width="20.421875" style="1" customWidth="1"/>
    <col min="4" max="4" width="14.57421875" style="36" customWidth="1"/>
    <col min="5" max="5" width="16.140625" style="1" customWidth="1"/>
    <col min="6" max="6" width="15.140625" style="1" customWidth="1"/>
    <col min="7" max="7" width="13.28125" style="1" customWidth="1"/>
    <col min="8" max="8" width="12.421875" style="1" customWidth="1"/>
    <col min="9" max="9" width="12.00390625" style="1" bestFit="1" customWidth="1"/>
    <col min="10" max="16384" width="11.57421875" style="1" customWidth="1"/>
  </cols>
  <sheetData>
    <row r="1" ht="15.75">
      <c r="A1" s="3" t="s">
        <v>96</v>
      </c>
    </row>
    <row r="2" ht="15.75" thickBot="1">
      <c r="J2" s="4"/>
    </row>
    <row r="3" spans="1:11" ht="30.75" customHeight="1">
      <c r="A3" s="268" t="s">
        <v>130</v>
      </c>
      <c r="B3" s="269"/>
      <c r="C3" s="269"/>
      <c r="D3" s="269"/>
      <c r="E3" s="269"/>
      <c r="F3" s="269"/>
      <c r="G3" s="270"/>
      <c r="H3" s="11"/>
      <c r="I3" s="160"/>
      <c r="J3" s="11"/>
      <c r="K3" s="11"/>
    </row>
    <row r="4" spans="1:11" ht="15" customHeight="1" thickBot="1">
      <c r="A4" s="271" t="s">
        <v>132</v>
      </c>
      <c r="B4" s="272"/>
      <c r="C4" s="272"/>
      <c r="D4" s="272"/>
      <c r="E4" s="272"/>
      <c r="F4" s="272"/>
      <c r="G4" s="273"/>
      <c r="H4" s="5"/>
      <c r="I4" s="160"/>
      <c r="J4" s="11"/>
      <c r="K4" s="11"/>
    </row>
    <row r="5" spans="2:11" ht="16.5" customHeight="1">
      <c r="B5" s="118"/>
      <c r="C5" s="118"/>
      <c r="D5" s="57"/>
      <c r="E5" s="21"/>
      <c r="F5" s="21"/>
      <c r="G5" s="21"/>
      <c r="H5" s="21"/>
      <c r="I5" s="21"/>
      <c r="J5" s="4"/>
      <c r="K5" s="4"/>
    </row>
    <row r="6" spans="1:11" ht="16.5" customHeight="1">
      <c r="A6" s="135" t="s">
        <v>241</v>
      </c>
      <c r="B6" s="136"/>
      <c r="C6" s="136"/>
      <c r="D6" s="137"/>
      <c r="E6" s="138"/>
      <c r="F6" s="138"/>
      <c r="G6" s="139"/>
      <c r="H6" s="21"/>
      <c r="I6" s="21"/>
      <c r="J6" s="4"/>
      <c r="K6" s="4"/>
    </row>
    <row r="7" spans="1:11" ht="16.5" customHeight="1">
      <c r="A7" s="127" t="s">
        <v>82</v>
      </c>
      <c r="B7" s="24"/>
      <c r="C7" s="314">
        <v>28750</v>
      </c>
      <c r="D7" s="38"/>
      <c r="E7" s="4" t="s">
        <v>139</v>
      </c>
      <c r="F7" s="4"/>
      <c r="G7" s="355">
        <v>12500</v>
      </c>
      <c r="H7" s="219"/>
      <c r="I7" s="21"/>
      <c r="J7" s="4"/>
      <c r="K7" s="4"/>
    </row>
    <row r="8" spans="1:11" ht="16.5" customHeight="1">
      <c r="A8" s="216" t="s">
        <v>98</v>
      </c>
      <c r="B8" s="4"/>
      <c r="C8" s="360">
        <v>212000</v>
      </c>
      <c r="D8" s="38"/>
      <c r="E8" s="89" t="s">
        <v>133</v>
      </c>
      <c r="F8" s="85"/>
      <c r="G8" s="356">
        <v>3500</v>
      </c>
      <c r="H8" s="90"/>
      <c r="I8" s="88"/>
      <c r="J8" s="12"/>
      <c r="K8" s="12"/>
    </row>
    <row r="9" spans="1:11" ht="16.5" customHeight="1">
      <c r="A9" s="126" t="s">
        <v>83</v>
      </c>
      <c r="B9" s="91"/>
      <c r="C9" s="334">
        <v>6700</v>
      </c>
      <c r="D9" s="38"/>
      <c r="E9" s="89" t="s">
        <v>134</v>
      </c>
      <c r="F9" s="21"/>
      <c r="G9" s="317">
        <v>23400</v>
      </c>
      <c r="H9" s="90"/>
      <c r="I9" s="88"/>
      <c r="J9" s="7"/>
      <c r="K9" s="7"/>
    </row>
    <row r="10" spans="1:11" ht="16.5" customHeight="1">
      <c r="A10" s="157" t="s">
        <v>84</v>
      </c>
      <c r="B10" s="85"/>
      <c r="C10" s="335">
        <v>800</v>
      </c>
      <c r="D10" s="38"/>
      <c r="E10" s="89" t="s">
        <v>88</v>
      </c>
      <c r="F10" s="21"/>
      <c r="G10" s="357">
        <v>10000</v>
      </c>
      <c r="H10" s="90"/>
      <c r="I10" s="88"/>
      <c r="J10" s="7"/>
      <c r="K10" s="7"/>
    </row>
    <row r="11" spans="1:11" ht="16.5" customHeight="1">
      <c r="A11" s="210" t="s">
        <v>85</v>
      </c>
      <c r="B11" s="85"/>
      <c r="C11" s="361">
        <v>76000</v>
      </c>
      <c r="D11" s="38"/>
      <c r="E11" s="95" t="s">
        <v>119</v>
      </c>
      <c r="F11" s="21"/>
      <c r="G11" s="315"/>
      <c r="H11" s="88"/>
      <c r="I11" s="88"/>
      <c r="J11" s="7"/>
      <c r="K11" s="7"/>
    </row>
    <row r="12" spans="1:11" ht="15">
      <c r="A12" s="216" t="s">
        <v>135</v>
      </c>
      <c r="B12" s="4"/>
      <c r="C12" s="346">
        <v>750</v>
      </c>
      <c r="D12" s="38"/>
      <c r="E12" s="4" t="s">
        <v>89</v>
      </c>
      <c r="F12" s="94"/>
      <c r="G12" s="358">
        <v>3800</v>
      </c>
      <c r="H12" s="91"/>
      <c r="I12" s="91"/>
      <c r="J12" s="13"/>
      <c r="K12" s="13"/>
    </row>
    <row r="13" spans="1:11" ht="15">
      <c r="A13" s="216" t="s">
        <v>136</v>
      </c>
      <c r="B13" s="4"/>
      <c r="C13" s="38">
        <v>902.68</v>
      </c>
      <c r="D13" s="38"/>
      <c r="E13" s="208" t="s">
        <v>90</v>
      </c>
      <c r="F13" s="21"/>
      <c r="G13" s="359"/>
      <c r="H13" s="21"/>
      <c r="I13" s="21"/>
      <c r="K13" s="13"/>
    </row>
    <row r="14" spans="1:11" ht="15">
      <c r="A14" s="216" t="s">
        <v>137</v>
      </c>
      <c r="B14" s="4"/>
      <c r="C14" s="336">
        <v>3</v>
      </c>
      <c r="D14" s="38"/>
      <c r="E14" s="111" t="s">
        <v>179</v>
      </c>
      <c r="F14" s="21"/>
      <c r="G14" s="315"/>
      <c r="H14" s="21"/>
      <c r="I14" s="21"/>
      <c r="K14" s="13"/>
    </row>
    <row r="15" spans="1:11" ht="15">
      <c r="A15" s="216" t="s">
        <v>195</v>
      </c>
      <c r="B15" s="4"/>
      <c r="C15" s="336">
        <v>350</v>
      </c>
      <c r="D15" s="38"/>
      <c r="E15" s="111" t="s">
        <v>91</v>
      </c>
      <c r="F15" s="21"/>
      <c r="G15" s="315">
        <v>6200</v>
      </c>
      <c r="H15" s="21"/>
      <c r="I15" s="21"/>
      <c r="K15" s="13"/>
    </row>
    <row r="16" spans="1:11" ht="15">
      <c r="A16" s="210" t="s">
        <v>86</v>
      </c>
      <c r="B16" s="85"/>
      <c r="C16" s="362">
        <v>3200</v>
      </c>
      <c r="D16" s="38"/>
      <c r="E16" s="4"/>
      <c r="F16" s="4"/>
      <c r="G16" s="142"/>
      <c r="H16" s="21"/>
      <c r="I16" s="21"/>
      <c r="K16" s="8"/>
    </row>
    <row r="17" spans="1:11" ht="15">
      <c r="A17" s="210" t="s">
        <v>87</v>
      </c>
      <c r="B17" s="85"/>
      <c r="C17" s="362">
        <f>3400*3</f>
        <v>10200</v>
      </c>
      <c r="D17" s="38"/>
      <c r="E17" s="21"/>
      <c r="F17" s="4"/>
      <c r="G17" s="225"/>
      <c r="H17" s="21"/>
      <c r="I17" s="21"/>
      <c r="K17" s="8"/>
    </row>
    <row r="18" spans="1:11" ht="15">
      <c r="A18" s="287" t="s">
        <v>196</v>
      </c>
      <c r="B18" s="85"/>
      <c r="C18" s="362">
        <f>7800*12</f>
        <v>93600</v>
      </c>
      <c r="D18" s="38"/>
      <c r="E18" s="21"/>
      <c r="F18" s="4"/>
      <c r="G18" s="225"/>
      <c r="H18" s="21"/>
      <c r="I18" s="21"/>
      <c r="K18" s="8"/>
    </row>
    <row r="19" spans="1:11" ht="15">
      <c r="A19" s="216" t="s">
        <v>200</v>
      </c>
      <c r="B19" s="4"/>
      <c r="C19" s="336">
        <v>150000</v>
      </c>
      <c r="D19" s="38"/>
      <c r="E19" s="21"/>
      <c r="F19" s="4"/>
      <c r="G19" s="225"/>
      <c r="H19" s="21"/>
      <c r="I19" s="21"/>
      <c r="K19" s="8"/>
    </row>
    <row r="20" spans="1:11" ht="15">
      <c r="A20" s="285" t="s">
        <v>138</v>
      </c>
      <c r="B20" s="286"/>
      <c r="C20" s="363">
        <v>75000</v>
      </c>
      <c r="D20" s="209"/>
      <c r="E20" s="129"/>
      <c r="F20" s="140"/>
      <c r="G20" s="226"/>
      <c r="H20" s="21"/>
      <c r="I20" s="21"/>
      <c r="K20" s="8"/>
    </row>
    <row r="21" spans="1:11" ht="15">
      <c r="A21" s="89"/>
      <c r="B21" s="85"/>
      <c r="C21" s="97"/>
      <c r="D21" s="38"/>
      <c r="E21" s="21"/>
      <c r="F21" s="4"/>
      <c r="G21" s="38"/>
      <c r="H21" s="21"/>
      <c r="I21" s="21"/>
      <c r="K21" s="8"/>
    </row>
    <row r="22" spans="1:11" ht="15">
      <c r="A22" s="1" t="s">
        <v>140</v>
      </c>
      <c r="E22" s="146"/>
      <c r="F22" s="57"/>
      <c r="G22" s="21"/>
      <c r="H22" s="21"/>
      <c r="K22" s="8"/>
    </row>
    <row r="23" spans="5:11" ht="15">
      <c r="E23" s="52"/>
      <c r="F23" s="52"/>
      <c r="G23" s="21"/>
      <c r="H23" s="21"/>
      <c r="I23" s="21"/>
      <c r="K23" s="14"/>
    </row>
    <row r="24" spans="5:11" ht="15.75" thickBot="1">
      <c r="E24" s="21"/>
      <c r="F24" s="21"/>
      <c r="G24" s="21"/>
      <c r="H24" s="21"/>
      <c r="I24" s="21"/>
      <c r="K24" s="14"/>
    </row>
    <row r="25" spans="1:11" ht="15.75" thickBot="1">
      <c r="A25" s="44" t="s">
        <v>202</v>
      </c>
      <c r="B25" s="84"/>
      <c r="C25" s="46" t="s">
        <v>93</v>
      </c>
      <c r="D25" s="46" t="s">
        <v>74</v>
      </c>
      <c r="E25" s="21"/>
      <c r="F25" s="21"/>
      <c r="G25" s="21"/>
      <c r="H25" s="21"/>
      <c r="I25" s="21"/>
      <c r="K25" s="14"/>
    </row>
    <row r="26" spans="1:11" ht="15">
      <c r="A26" s="212" t="s">
        <v>141</v>
      </c>
      <c r="B26" s="213"/>
      <c r="C26" s="211"/>
      <c r="D26" s="181"/>
      <c r="E26" s="21"/>
      <c r="F26" s="21"/>
      <c r="G26" s="21"/>
      <c r="H26" s="21"/>
      <c r="I26" s="21"/>
      <c r="K26" s="14"/>
    </row>
    <row r="27" spans="1:11" ht="15">
      <c r="A27" s="167" t="s">
        <v>85</v>
      </c>
      <c r="B27" s="214"/>
      <c r="C27" s="223" t="s">
        <v>94</v>
      </c>
      <c r="D27" s="320">
        <f>+C11</f>
        <v>76000</v>
      </c>
      <c r="E27" s="21"/>
      <c r="F27" s="21"/>
      <c r="G27" s="21"/>
      <c r="H27" s="21"/>
      <c r="I27" s="21"/>
      <c r="K27" s="14"/>
    </row>
    <row r="28" spans="1:11" ht="15">
      <c r="A28" s="167" t="s">
        <v>92</v>
      </c>
      <c r="B28" s="215"/>
      <c r="C28" s="223" t="s">
        <v>95</v>
      </c>
      <c r="D28" s="320">
        <f>+-C16</f>
        <v>-3200</v>
      </c>
      <c r="E28" s="21"/>
      <c r="F28" s="21"/>
      <c r="G28" s="21"/>
      <c r="H28" s="21"/>
      <c r="I28" s="21"/>
      <c r="K28" s="14"/>
    </row>
    <row r="29" spans="1:11" ht="15">
      <c r="A29" s="167" t="s">
        <v>237</v>
      </c>
      <c r="B29" s="267"/>
      <c r="C29" s="223" t="s">
        <v>197</v>
      </c>
      <c r="D29" s="320">
        <v>-4000</v>
      </c>
      <c r="E29" s="103"/>
      <c r="F29" s="92"/>
      <c r="G29" s="21"/>
      <c r="H29" s="21"/>
      <c r="I29" s="21"/>
      <c r="K29" s="8"/>
    </row>
    <row r="30" spans="1:11" ht="15.75" thickBot="1">
      <c r="A30" s="255" t="s">
        <v>238</v>
      </c>
      <c r="B30" s="267" t="s">
        <v>229</v>
      </c>
      <c r="C30" s="223" t="s">
        <v>198</v>
      </c>
      <c r="D30" s="320">
        <f>+-7200</f>
        <v>-7200</v>
      </c>
      <c r="E30" s="103"/>
      <c r="F30" s="92"/>
      <c r="G30" s="21"/>
      <c r="H30" s="21"/>
      <c r="I30" s="21"/>
      <c r="K30" s="8"/>
    </row>
    <row r="31" spans="1:11" ht="15.75" thickBot="1">
      <c r="A31" s="48" t="s">
        <v>99</v>
      </c>
      <c r="B31" s="221"/>
      <c r="C31" s="46"/>
      <c r="D31" s="350">
        <f>+SUM(D27:D30)</f>
        <v>61600</v>
      </c>
      <c r="E31" s="103"/>
      <c r="F31" s="92"/>
      <c r="G31" s="21"/>
      <c r="H31" s="21"/>
      <c r="I31" s="21"/>
      <c r="K31" s="8"/>
    </row>
    <row r="32" spans="1:11" ht="15">
      <c r="A32" s="227" t="s">
        <v>142</v>
      </c>
      <c r="B32" s="228"/>
      <c r="C32" s="229"/>
      <c r="D32" s="237"/>
      <c r="E32" s="18"/>
      <c r="F32" s="97"/>
      <c r="G32" s="21"/>
      <c r="H32" s="21"/>
      <c r="I32" s="91"/>
      <c r="K32" s="8"/>
    </row>
    <row r="33" spans="1:11" ht="15">
      <c r="A33" s="149" t="s">
        <v>97</v>
      </c>
      <c r="B33" s="92"/>
      <c r="C33" s="230" t="s">
        <v>105</v>
      </c>
      <c r="D33" s="320">
        <f>+C7</f>
        <v>28750</v>
      </c>
      <c r="E33" s="18"/>
      <c r="F33" s="97"/>
      <c r="G33" s="21"/>
      <c r="H33" s="21"/>
      <c r="I33" s="91"/>
      <c r="K33" s="13"/>
    </row>
    <row r="34" spans="1:11" ht="15">
      <c r="A34" s="166" t="s">
        <v>236</v>
      </c>
      <c r="B34" s="21"/>
      <c r="C34" s="230" t="s">
        <v>102</v>
      </c>
      <c r="D34" s="320">
        <f>+C10</f>
        <v>800</v>
      </c>
      <c r="E34" s="18"/>
      <c r="F34" s="97"/>
      <c r="G34" s="21"/>
      <c r="H34" s="21"/>
      <c r="I34" s="13"/>
      <c r="J34" s="13"/>
      <c r="K34" s="13"/>
    </row>
    <row r="35" spans="1:11" ht="15">
      <c r="A35" s="166" t="s">
        <v>245</v>
      </c>
      <c r="B35" s="21"/>
      <c r="C35" s="230" t="s">
        <v>201</v>
      </c>
      <c r="D35" s="320">
        <f>+C18</f>
        <v>93600</v>
      </c>
      <c r="E35" s="18"/>
      <c r="F35" s="97"/>
      <c r="G35" s="21"/>
      <c r="H35" s="21"/>
      <c r="I35" s="13"/>
      <c r="J35" s="13"/>
      <c r="K35" s="13"/>
    </row>
    <row r="36" spans="1:11" ht="15">
      <c r="A36" s="218" t="s">
        <v>101</v>
      </c>
      <c r="B36" s="92"/>
      <c r="C36" s="230" t="s">
        <v>103</v>
      </c>
      <c r="D36" s="177"/>
      <c r="E36" s="21"/>
      <c r="F36" s="21"/>
      <c r="G36" s="21"/>
      <c r="H36" s="21"/>
      <c r="I36" s="13"/>
      <c r="J36" s="13"/>
      <c r="K36" s="13"/>
    </row>
    <row r="37" spans="1:11" ht="15">
      <c r="A37" s="218" t="s">
        <v>246</v>
      </c>
      <c r="B37" s="92"/>
      <c r="C37" s="230" t="s">
        <v>103</v>
      </c>
      <c r="D37" s="177">
        <f>+(C13*C15)+(C13*15)-(750*15)</f>
        <v>318228.2</v>
      </c>
      <c r="E37" s="21"/>
      <c r="F37" s="21"/>
      <c r="G37" s="21"/>
      <c r="H37" s="21"/>
      <c r="I37" s="13"/>
      <c r="J37" s="13"/>
      <c r="K37" s="13"/>
    </row>
    <row r="38" spans="1:11" ht="15">
      <c r="A38" s="166" t="s">
        <v>123</v>
      </c>
      <c r="B38" s="21"/>
      <c r="C38" s="223" t="s">
        <v>143</v>
      </c>
      <c r="D38" s="320">
        <f>+-C9</f>
        <v>-6700</v>
      </c>
      <c r="E38" s="21"/>
      <c r="F38" s="21"/>
      <c r="G38" s="21"/>
      <c r="H38" s="21"/>
      <c r="J38" s="13"/>
      <c r="K38" s="13"/>
    </row>
    <row r="39" spans="1:11" ht="15">
      <c r="A39" s="166" t="s">
        <v>124</v>
      </c>
      <c r="B39" s="21"/>
      <c r="C39" s="223" t="s">
        <v>128</v>
      </c>
      <c r="D39" s="320">
        <f>-D34</f>
        <v>-800</v>
      </c>
      <c r="E39" s="21"/>
      <c r="F39" s="21"/>
      <c r="G39" s="21"/>
      <c r="H39" s="21"/>
      <c r="J39" s="13"/>
      <c r="K39" s="13"/>
    </row>
    <row r="40" spans="1:11" ht="15">
      <c r="A40" s="166" t="s">
        <v>144</v>
      </c>
      <c r="B40" s="21"/>
      <c r="C40" s="223" t="s">
        <v>104</v>
      </c>
      <c r="D40" s="320">
        <f>+-((C8*0.8)/200)*4</f>
        <v>-3392</v>
      </c>
      <c r="E40" s="21"/>
      <c r="F40" s="21"/>
      <c r="G40" s="21"/>
      <c r="H40" s="21"/>
      <c r="J40" s="13"/>
      <c r="K40" s="13"/>
    </row>
    <row r="41" spans="1:11" ht="15.75" thickBot="1">
      <c r="A41" s="166" t="s">
        <v>199</v>
      </c>
      <c r="B41" s="21"/>
      <c r="C41" s="223" t="s">
        <v>104</v>
      </c>
      <c r="D41" s="320">
        <f>+-((150000)*0.6)/200*4</f>
        <v>-1800</v>
      </c>
      <c r="E41" s="21"/>
      <c r="F41" s="21"/>
      <c r="G41" s="21"/>
      <c r="H41" s="21"/>
      <c r="J41" s="13"/>
      <c r="K41" s="13"/>
    </row>
    <row r="42" spans="1:11" ht="15.75" thickBot="1">
      <c r="A42" s="44" t="s">
        <v>205</v>
      </c>
      <c r="B42" s="47"/>
      <c r="C42" s="204"/>
      <c r="D42" s="238">
        <f>+D33+D34+D35+D37+D38+D39+D40+D41</f>
        <v>428686.2</v>
      </c>
      <c r="E42" s="52"/>
      <c r="F42" s="55"/>
      <c r="G42" s="21"/>
      <c r="H42" s="21"/>
      <c r="K42" s="8"/>
    </row>
    <row r="43" spans="1:11" ht="15">
      <c r="A43" s="222" t="s">
        <v>145</v>
      </c>
      <c r="B43" s="56"/>
      <c r="C43" s="224"/>
      <c r="D43" s="177"/>
      <c r="E43" s="56"/>
      <c r="F43" s="55"/>
      <c r="G43" s="91"/>
      <c r="H43" s="21"/>
      <c r="I43" s="42"/>
      <c r="J43" s="35"/>
      <c r="K43" s="8"/>
    </row>
    <row r="44" spans="1:11" ht="15.75" thickBot="1">
      <c r="A44" s="168" t="s">
        <v>133</v>
      </c>
      <c r="B44" s="98"/>
      <c r="C44" s="241" t="s">
        <v>107</v>
      </c>
      <c r="D44" s="320">
        <f>+G8</f>
        <v>3500</v>
      </c>
      <c r="E44" s="56"/>
      <c r="F44" s="55"/>
      <c r="G44" s="91"/>
      <c r="H44" s="21"/>
      <c r="I44" s="42"/>
      <c r="J44" s="35"/>
      <c r="K44" s="8"/>
    </row>
    <row r="45" spans="1:11" ht="15.75" thickBot="1">
      <c r="A45" s="343" t="s">
        <v>100</v>
      </c>
      <c r="B45" s="220"/>
      <c r="C45" s="342"/>
      <c r="D45" s="319">
        <f>+D44</f>
        <v>3500</v>
      </c>
      <c r="E45" s="21"/>
      <c r="F45" s="21"/>
      <c r="G45" s="21"/>
      <c r="H45" s="21"/>
      <c r="K45" s="8"/>
    </row>
    <row r="46" spans="1:11" s="203" customFormat="1" ht="15">
      <c r="A46" s="96"/>
      <c r="B46" s="98"/>
      <c r="C46" s="192"/>
      <c r="D46" s="55"/>
      <c r="E46" s="21"/>
      <c r="F46" s="21"/>
      <c r="G46" s="21"/>
      <c r="H46" s="21"/>
      <c r="K46" s="248"/>
    </row>
    <row r="47" spans="1:11" ht="15">
      <c r="A47" s="85"/>
      <c r="B47" s="85"/>
      <c r="C47" s="105"/>
      <c r="D47" s="109"/>
      <c r="E47" s="21"/>
      <c r="F47" s="21"/>
      <c r="G47" s="21"/>
      <c r="H47" s="21"/>
      <c r="K47" s="8"/>
    </row>
    <row r="48" spans="4:11" ht="15">
      <c r="D48" s="1"/>
      <c r="E48" s="110"/>
      <c r="F48" s="77"/>
      <c r="G48" s="21"/>
      <c r="H48" s="21"/>
      <c r="K48" s="8"/>
    </row>
    <row r="49" spans="4:11" ht="15.75" thickBot="1">
      <c r="D49" s="1"/>
      <c r="E49" s="54"/>
      <c r="F49" s="92"/>
      <c r="G49" s="21"/>
      <c r="H49" s="21"/>
      <c r="K49" s="8"/>
    </row>
    <row r="50" spans="1:11" ht="15.75" thickBot="1">
      <c r="A50" s="187" t="s">
        <v>106</v>
      </c>
      <c r="B50" s="188"/>
      <c r="C50" s="47"/>
      <c r="D50" s="312">
        <f>+D31</f>
        <v>61600</v>
      </c>
      <c r="E50" s="54"/>
      <c r="F50" s="97"/>
      <c r="G50" s="21"/>
      <c r="H50" s="21"/>
      <c r="K50" s="8"/>
    </row>
    <row r="51" spans="1:11" s="203" customFormat="1" ht="15.75" thickBot="1">
      <c r="A51" s="44" t="s">
        <v>146</v>
      </c>
      <c r="B51" s="173"/>
      <c r="C51" s="47"/>
      <c r="D51" s="239">
        <f>+D42</f>
        <v>428686.2</v>
      </c>
      <c r="E51" s="54"/>
      <c r="F51" s="97"/>
      <c r="G51" s="21"/>
      <c r="H51" s="21"/>
      <c r="K51" s="248"/>
    </row>
    <row r="52" spans="1:11" s="203" customFormat="1" ht="15.75" thickBot="1">
      <c r="A52" s="232" t="s">
        <v>203</v>
      </c>
      <c r="B52" s="233"/>
      <c r="C52" s="234"/>
      <c r="D52" s="351">
        <f>+D45</f>
        <v>3500</v>
      </c>
      <c r="E52" s="54"/>
      <c r="F52" s="97"/>
      <c r="G52" s="21"/>
      <c r="H52" s="21"/>
      <c r="K52" s="248"/>
    </row>
    <row r="53" spans="1:11" s="203" customFormat="1" ht="15">
      <c r="A53" s="56"/>
      <c r="B53" s="52"/>
      <c r="C53" s="52"/>
      <c r="D53" s="55"/>
      <c r="E53" s="54"/>
      <c r="F53" s="97"/>
      <c r="G53" s="21"/>
      <c r="H53" s="21"/>
      <c r="K53" s="248"/>
    </row>
    <row r="54" spans="1:11" s="203" customFormat="1" ht="15">
      <c r="A54" s="56"/>
      <c r="B54" s="52"/>
      <c r="C54" s="52"/>
      <c r="D54" s="55"/>
      <c r="E54" s="54"/>
      <c r="F54" s="97"/>
      <c r="G54" s="21"/>
      <c r="H54" s="21"/>
      <c r="K54" s="248"/>
    </row>
    <row r="55" spans="1:11" s="203" customFormat="1" ht="15.75" thickBot="1">
      <c r="A55" s="56"/>
      <c r="B55" s="52"/>
      <c r="C55" s="52"/>
      <c r="D55" s="55"/>
      <c r="E55" s="54"/>
      <c r="F55" s="97"/>
      <c r="G55" s="21"/>
      <c r="H55" s="21"/>
      <c r="K55" s="248"/>
    </row>
    <row r="56" spans="1:11" ht="15.75" thickBot="1">
      <c r="A56" s="236" t="s">
        <v>108</v>
      </c>
      <c r="B56" s="242"/>
      <c r="C56" s="204"/>
      <c r="D56" s="239">
        <f>+D50+D51+D52</f>
        <v>493786.2</v>
      </c>
      <c r="E56" s="54"/>
      <c r="F56" s="112"/>
      <c r="G56" s="21"/>
      <c r="H56" s="21"/>
      <c r="K56" s="8"/>
    </row>
    <row r="57" spans="1:11" ht="15">
      <c r="A57" s="190" t="s">
        <v>247</v>
      </c>
      <c r="B57" s="85"/>
      <c r="C57" s="181"/>
      <c r="D57" s="264"/>
      <c r="E57" s="54"/>
      <c r="F57" s="97"/>
      <c r="G57" s="21"/>
      <c r="H57" s="21"/>
      <c r="K57" s="8"/>
    </row>
    <row r="58" spans="1:11" ht="15">
      <c r="A58" s="190" t="s">
        <v>89</v>
      </c>
      <c r="B58" s="85"/>
      <c r="C58" s="230" t="s">
        <v>110</v>
      </c>
      <c r="D58" s="264">
        <v>-996.23</v>
      </c>
      <c r="E58" s="54"/>
      <c r="F58" s="55"/>
      <c r="G58" s="21"/>
      <c r="H58" s="21"/>
      <c r="K58" s="8"/>
    </row>
    <row r="59" spans="1:11" ht="15.75" thickBot="1">
      <c r="A59" s="243" t="s">
        <v>109</v>
      </c>
      <c r="B59" s="231"/>
      <c r="C59" s="258" t="s">
        <v>111</v>
      </c>
      <c r="D59" s="352">
        <v>-10000</v>
      </c>
      <c r="E59" s="92"/>
      <c r="F59" s="55"/>
      <c r="G59" s="21"/>
      <c r="H59" s="21"/>
      <c r="K59" s="8"/>
    </row>
    <row r="60" spans="1:11" ht="15.75" thickBot="1">
      <c r="A60" s="44" t="s">
        <v>112</v>
      </c>
      <c r="B60" s="47"/>
      <c r="C60" s="46"/>
      <c r="D60" s="204">
        <f>SUM(D56:D59)</f>
        <v>482789.97000000003</v>
      </c>
      <c r="E60" s="54"/>
      <c r="F60" s="55"/>
      <c r="G60" s="21"/>
      <c r="H60" s="21"/>
      <c r="K60" s="8"/>
    </row>
    <row r="61" spans="1:11" ht="15">
      <c r="A61" s="190" t="s">
        <v>248</v>
      </c>
      <c r="B61" s="254"/>
      <c r="C61" s="259" t="s">
        <v>114</v>
      </c>
      <c r="D61" s="353">
        <f>-3400*3</f>
        <v>-10200</v>
      </c>
      <c r="E61" s="21"/>
      <c r="F61" s="21"/>
      <c r="G61" s="21"/>
      <c r="H61" s="21"/>
      <c r="K61" s="8"/>
    </row>
    <row r="62" spans="1:11" ht="15.75" thickBot="1">
      <c r="A62" s="243" t="s">
        <v>249</v>
      </c>
      <c r="B62" s="231"/>
      <c r="C62" s="258" t="s">
        <v>113</v>
      </c>
      <c r="D62" s="354">
        <f>-0.4*G9</f>
        <v>-9360</v>
      </c>
      <c r="E62" s="21"/>
      <c r="F62" s="21"/>
      <c r="G62" s="21"/>
      <c r="H62" s="21"/>
      <c r="K62" s="8"/>
    </row>
    <row r="63" spans="1:11" s="2" customFormat="1" ht="15.75" thickBot="1">
      <c r="A63" s="48" t="s">
        <v>204</v>
      </c>
      <c r="B63" s="49"/>
      <c r="C63" s="260"/>
      <c r="D63" s="265">
        <f>+SUM(D60:D62)</f>
        <v>463229.97000000003</v>
      </c>
      <c r="E63" s="21"/>
      <c r="F63" s="113"/>
      <c r="G63" s="56"/>
      <c r="H63" s="56"/>
      <c r="K63" s="13"/>
    </row>
    <row r="64" spans="1:11" s="2" customFormat="1" ht="15" customHeight="1">
      <c r="A64" s="256" t="s">
        <v>115</v>
      </c>
      <c r="B64" s="249"/>
      <c r="C64" s="261"/>
      <c r="D64" s="266"/>
      <c r="E64" s="245"/>
      <c r="F64" s="246"/>
      <c r="G64" s="244"/>
      <c r="H64" s="244"/>
      <c r="I64" s="56"/>
      <c r="K64" s="13"/>
    </row>
    <row r="65" spans="1:9" ht="15">
      <c r="A65" s="250" t="s">
        <v>147</v>
      </c>
      <c r="B65" s="85"/>
      <c r="C65" s="262" t="s">
        <v>116</v>
      </c>
      <c r="D65" s="310">
        <v>-15552</v>
      </c>
      <c r="E65" s="104"/>
      <c r="F65" s="92"/>
      <c r="G65" s="21"/>
      <c r="H65" s="21"/>
      <c r="I65" s="21"/>
    </row>
    <row r="66" spans="1:9" ht="15">
      <c r="A66" s="169" t="s">
        <v>148</v>
      </c>
      <c r="B66" s="85"/>
      <c r="C66" s="262" t="s">
        <v>117</v>
      </c>
      <c r="D66" s="310">
        <v>-15552</v>
      </c>
      <c r="E66" s="104"/>
      <c r="F66" s="92"/>
      <c r="G66" s="21"/>
      <c r="H66" s="21"/>
      <c r="I66" s="21"/>
    </row>
    <row r="67" spans="1:9" ht="15">
      <c r="A67" s="190" t="s">
        <v>149</v>
      </c>
      <c r="B67" s="85"/>
      <c r="C67" s="257" t="s">
        <v>126</v>
      </c>
      <c r="D67" s="310">
        <v>-17280</v>
      </c>
      <c r="E67" s="104"/>
      <c r="F67" s="92"/>
      <c r="G67" s="21"/>
      <c r="H67" s="21"/>
      <c r="I67" s="21"/>
    </row>
    <row r="68" spans="1:9" ht="15">
      <c r="A68" s="190" t="s">
        <v>120</v>
      </c>
      <c r="B68" s="85"/>
      <c r="C68" s="257" t="s">
        <v>129</v>
      </c>
      <c r="D68" s="310">
        <v>-6480</v>
      </c>
      <c r="E68" s="87"/>
      <c r="F68" s="97"/>
      <c r="G68" s="21"/>
      <c r="H68" s="52"/>
      <c r="I68" s="21"/>
    </row>
    <row r="69" spans="1:9" ht="15.75" thickBot="1">
      <c r="A69" s="243" t="s">
        <v>118</v>
      </c>
      <c r="B69" s="231"/>
      <c r="C69" s="257" t="s">
        <v>127</v>
      </c>
      <c r="D69" s="311">
        <v>-8640</v>
      </c>
      <c r="E69" s="87"/>
      <c r="F69" s="97"/>
      <c r="G69" s="21"/>
      <c r="H69" s="52"/>
      <c r="I69" s="21"/>
    </row>
    <row r="70" spans="1:9" ht="15.75" thickBot="1">
      <c r="A70" s="44" t="s">
        <v>121</v>
      </c>
      <c r="B70" s="47"/>
      <c r="C70" s="204"/>
      <c r="D70" s="239">
        <f>+D63+SUM(D65:D69)</f>
        <v>399725.97000000003</v>
      </c>
      <c r="E70" s="87"/>
      <c r="F70" s="97"/>
      <c r="G70" s="21"/>
      <c r="H70" s="21"/>
      <c r="I70" s="21"/>
    </row>
    <row r="71" spans="1:8" s="203" customFormat="1" ht="15.75" thickBot="1">
      <c r="A71" s="251" t="s">
        <v>122</v>
      </c>
      <c r="B71" s="252"/>
      <c r="C71" s="274" t="s">
        <v>131</v>
      </c>
      <c r="D71" s="309">
        <f>28500+((D70-120000)*0.35)</f>
        <v>126404.0895</v>
      </c>
      <c r="E71" s="87"/>
      <c r="F71" s="97"/>
      <c r="G71" s="21"/>
      <c r="H71" s="21"/>
    </row>
    <row r="72" spans="1:8" ht="15.75" thickBot="1">
      <c r="A72" s="288" t="s">
        <v>91</v>
      </c>
      <c r="B72" s="247"/>
      <c r="C72" s="263"/>
      <c r="D72" s="313">
        <f>+-G15</f>
        <v>-6200</v>
      </c>
      <c r="E72" s="103"/>
      <c r="F72" s="97"/>
      <c r="G72" s="21"/>
      <c r="H72" s="21"/>
    </row>
    <row r="73" spans="1:8" ht="15.75" thickBot="1">
      <c r="A73" s="253" t="s">
        <v>250</v>
      </c>
      <c r="B73" s="234"/>
      <c r="C73" s="235"/>
      <c r="D73" s="240">
        <f>+D71+D72</f>
        <v>120204.0895</v>
      </c>
      <c r="E73" s="91"/>
      <c r="F73" s="97"/>
      <c r="G73" s="21"/>
      <c r="H73" s="21"/>
    </row>
    <row r="74" spans="1:8" ht="15">
      <c r="A74" s="369" t="s">
        <v>251</v>
      </c>
      <c r="B74" s="91"/>
      <c r="C74" s="91"/>
      <c r="D74" s="85"/>
      <c r="E74" s="85"/>
      <c r="F74" s="92"/>
      <c r="G74" s="85"/>
      <c r="H74" s="21"/>
    </row>
    <row r="75" spans="1:8" ht="15">
      <c r="A75" s="85" t="s">
        <v>252</v>
      </c>
      <c r="B75" s="85"/>
      <c r="C75" s="85"/>
      <c r="D75" s="85"/>
      <c r="E75" s="85"/>
      <c r="F75" s="85"/>
      <c r="G75" s="85"/>
      <c r="H75" s="21"/>
    </row>
    <row r="76" spans="1:8" ht="15">
      <c r="A76" s="85" t="s">
        <v>206</v>
      </c>
      <c r="B76" s="85"/>
      <c r="C76" s="85"/>
      <c r="D76" s="85"/>
      <c r="E76" s="85"/>
      <c r="F76" s="85"/>
      <c r="G76" s="85"/>
      <c r="H76" s="21"/>
    </row>
    <row r="77" spans="1:8" ht="15">
      <c r="A77" s="91" t="s">
        <v>230</v>
      </c>
      <c r="B77" s="91"/>
      <c r="C77" s="91"/>
      <c r="D77" s="91"/>
      <c r="E77" s="91"/>
      <c r="F77" s="21"/>
      <c r="G77" s="21"/>
      <c r="H77" s="21"/>
    </row>
    <row r="78" spans="1:8" ht="15">
      <c r="A78" s="369" t="s">
        <v>253</v>
      </c>
      <c r="B78" s="91"/>
      <c r="C78" s="91"/>
      <c r="D78" s="91"/>
      <c r="E78" s="91"/>
      <c r="F78" s="21"/>
      <c r="G78" s="21"/>
      <c r="H78" s="21"/>
    </row>
    <row r="79" spans="1:11" ht="15">
      <c r="A79" s="91" t="s">
        <v>231</v>
      </c>
      <c r="B79" s="91"/>
      <c r="C79" s="91"/>
      <c r="D79" s="91"/>
      <c r="E79" s="91"/>
      <c r="F79" s="21"/>
      <c r="G79" s="21"/>
      <c r="H79" s="21"/>
      <c r="K79" s="8"/>
    </row>
    <row r="80" spans="1:11" ht="15">
      <c r="A80" s="85" t="s">
        <v>125</v>
      </c>
      <c r="B80" s="85"/>
      <c r="C80" s="85"/>
      <c r="D80" s="85"/>
      <c r="E80" s="85"/>
      <c r="F80" s="21"/>
      <c r="G80" s="21"/>
      <c r="H80" s="21"/>
      <c r="K80" s="8"/>
    </row>
    <row r="81" spans="1:11" ht="15">
      <c r="A81" s="85" t="s">
        <v>232</v>
      </c>
      <c r="B81" s="85"/>
      <c r="C81" s="85"/>
      <c r="D81" s="85"/>
      <c r="E81" s="85"/>
      <c r="F81" s="85"/>
      <c r="G81" s="85"/>
      <c r="H81" s="85"/>
      <c r="I81" s="8"/>
      <c r="J81" s="8"/>
      <c r="K81" s="8"/>
    </row>
    <row r="82" spans="1:11" ht="15">
      <c r="A82" s="369" t="s">
        <v>277</v>
      </c>
      <c r="B82" s="91"/>
      <c r="C82" s="91"/>
      <c r="D82" s="91"/>
      <c r="E82" s="91"/>
      <c r="F82" s="85"/>
      <c r="G82" s="85"/>
      <c r="H82" s="85"/>
      <c r="I82" s="8"/>
      <c r="J82" s="8"/>
      <c r="K82" s="8"/>
    </row>
    <row r="83" spans="1:11" ht="15">
      <c r="A83" s="369" t="s">
        <v>276</v>
      </c>
      <c r="B83" s="91"/>
      <c r="C83" s="91"/>
      <c r="D83" s="91"/>
      <c r="E83" s="91"/>
      <c r="F83" s="85"/>
      <c r="G83" s="85"/>
      <c r="H83" s="85"/>
      <c r="I83" s="8"/>
      <c r="J83" s="8"/>
      <c r="K83" s="8"/>
    </row>
    <row r="84" spans="1:11" ht="15">
      <c r="A84" s="91" t="s">
        <v>207</v>
      </c>
      <c r="B84" s="91"/>
      <c r="C84" s="91"/>
      <c r="D84" s="91"/>
      <c r="E84" s="91"/>
      <c r="F84" s="85"/>
      <c r="G84" s="85"/>
      <c r="H84" s="85"/>
      <c r="I84" s="8"/>
      <c r="J84" s="8"/>
      <c r="K84" s="8"/>
    </row>
    <row r="85" spans="1:11" ht="15">
      <c r="A85" s="91" t="s">
        <v>208</v>
      </c>
      <c r="B85" s="91"/>
      <c r="C85" s="91"/>
      <c r="D85" s="91"/>
      <c r="E85" s="91"/>
      <c r="F85" s="85"/>
      <c r="G85" s="85"/>
      <c r="H85" s="85"/>
      <c r="I85" s="8"/>
      <c r="J85" s="8"/>
      <c r="K85" s="8"/>
    </row>
    <row r="86" spans="1:11" ht="15">
      <c r="A86" s="91" t="s">
        <v>209</v>
      </c>
      <c r="B86" s="91"/>
      <c r="C86" s="91"/>
      <c r="D86" s="91"/>
      <c r="E86" s="91"/>
      <c r="F86" s="85"/>
      <c r="G86" s="85"/>
      <c r="H86" s="85"/>
      <c r="I86" s="8"/>
      <c r="J86" s="8"/>
      <c r="K86" s="8"/>
    </row>
    <row r="87" spans="1:11" ht="15">
      <c r="A87" s="85" t="s">
        <v>278</v>
      </c>
      <c r="B87" s="85"/>
      <c r="C87" s="85"/>
      <c r="D87" s="85"/>
      <c r="E87" s="85"/>
      <c r="F87" s="85"/>
      <c r="G87" s="85"/>
      <c r="H87" s="85"/>
      <c r="I87" s="8"/>
      <c r="J87" s="8"/>
      <c r="K87" s="8"/>
    </row>
    <row r="88" spans="1:11" ht="15">
      <c r="A88" s="85" t="s">
        <v>279</v>
      </c>
      <c r="B88" s="85"/>
      <c r="C88" s="85"/>
      <c r="D88" s="85"/>
      <c r="E88" s="85"/>
      <c r="F88" s="85"/>
      <c r="G88" s="85"/>
      <c r="H88" s="85"/>
      <c r="I88" s="8"/>
      <c r="J88" s="8"/>
      <c r="K88" s="8"/>
    </row>
    <row r="89" spans="1:11" ht="15">
      <c r="A89" s="85" t="s">
        <v>280</v>
      </c>
      <c r="B89" s="85"/>
      <c r="C89" s="85"/>
      <c r="D89" s="85"/>
      <c r="E89" s="85"/>
      <c r="F89" s="85"/>
      <c r="G89" s="85"/>
      <c r="H89" s="85"/>
      <c r="I89" s="8"/>
      <c r="J89" s="8"/>
      <c r="K89" s="8"/>
    </row>
    <row r="90" spans="1:11" ht="15">
      <c r="A90" s="85" t="s">
        <v>281</v>
      </c>
      <c r="B90" s="85"/>
      <c r="C90" s="85"/>
      <c r="D90" s="85"/>
      <c r="E90" s="85"/>
      <c r="F90" s="85"/>
      <c r="G90" s="85"/>
      <c r="H90" s="85"/>
      <c r="I90" s="8"/>
      <c r="J90" s="8"/>
      <c r="K90" s="8"/>
    </row>
    <row r="91" spans="1:11" ht="15">
      <c r="A91" s="369" t="s">
        <v>283</v>
      </c>
      <c r="B91" s="91"/>
      <c r="C91" s="85"/>
      <c r="D91" s="97"/>
      <c r="E91" s="85"/>
      <c r="F91" s="85"/>
      <c r="G91" s="85"/>
      <c r="H91" s="85"/>
      <c r="I91" s="10"/>
      <c r="J91" s="10"/>
      <c r="K91" s="8"/>
    </row>
    <row r="92" spans="1:11" ht="15">
      <c r="A92" s="369" t="s">
        <v>284</v>
      </c>
      <c r="B92" s="91"/>
      <c r="C92" s="85"/>
      <c r="D92" s="97"/>
      <c r="E92" s="85"/>
      <c r="F92" s="85"/>
      <c r="G92" s="85"/>
      <c r="H92" s="85"/>
      <c r="I92" s="10"/>
      <c r="J92" s="10"/>
      <c r="K92" s="8"/>
    </row>
    <row r="93" spans="1:11" ht="15">
      <c r="A93" s="369" t="s">
        <v>282</v>
      </c>
      <c r="B93" s="91"/>
      <c r="C93" s="85"/>
      <c r="D93" s="97"/>
      <c r="E93" s="85"/>
      <c r="F93" s="85"/>
      <c r="G93" s="85"/>
      <c r="H93" s="85"/>
      <c r="I93" s="10"/>
      <c r="J93" s="10"/>
      <c r="K93" s="8"/>
    </row>
    <row r="94" spans="1:11" ht="15">
      <c r="A94" s="369" t="s">
        <v>285</v>
      </c>
      <c r="B94" s="91"/>
      <c r="C94" s="85"/>
      <c r="D94" s="97"/>
      <c r="E94" s="85"/>
      <c r="F94" s="21"/>
      <c r="G94" s="21"/>
      <c r="H94" s="21"/>
      <c r="I94" s="4"/>
      <c r="J94" s="10"/>
      <c r="K94" s="8"/>
    </row>
    <row r="95" spans="1:11" ht="15">
      <c r="A95" s="369" t="s">
        <v>286</v>
      </c>
      <c r="B95" s="85"/>
      <c r="C95" s="85"/>
      <c r="D95" s="97"/>
      <c r="E95" s="85"/>
      <c r="F95" s="85"/>
      <c r="G95" s="85"/>
      <c r="H95" s="97"/>
      <c r="I95" s="4"/>
      <c r="J95" s="16"/>
      <c r="K95" s="8"/>
    </row>
    <row r="96" spans="1:11" ht="15">
      <c r="A96" s="85" t="s">
        <v>235</v>
      </c>
      <c r="B96" s="85"/>
      <c r="C96" s="85"/>
      <c r="D96" s="97"/>
      <c r="E96" s="85"/>
      <c r="F96" s="85"/>
      <c r="G96" s="85"/>
      <c r="H96" s="97"/>
      <c r="I96" s="4"/>
      <c r="J96" s="10"/>
      <c r="K96" s="8"/>
    </row>
    <row r="97" spans="1:11" ht="15">
      <c r="A97" s="85"/>
      <c r="B97" s="85"/>
      <c r="C97" s="85"/>
      <c r="D97" s="97"/>
      <c r="E97" s="85"/>
      <c r="F97" s="91"/>
      <c r="G97" s="91"/>
      <c r="H97" s="92"/>
      <c r="I97" s="4"/>
      <c r="J97" s="10"/>
      <c r="K97" s="8"/>
    </row>
    <row r="98" spans="1:11" ht="15">
      <c r="A98" s="21"/>
      <c r="B98" s="21"/>
      <c r="C98" s="21"/>
      <c r="D98" s="57"/>
      <c r="E98" s="85"/>
      <c r="F98" s="91"/>
      <c r="G98" s="91"/>
      <c r="H98" s="92"/>
      <c r="I98" s="4"/>
      <c r="J98" s="10"/>
      <c r="K98" s="8"/>
    </row>
    <row r="99" spans="1:11" ht="15">
      <c r="A99" s="21"/>
      <c r="B99" s="21"/>
      <c r="C99" s="21"/>
      <c r="D99" s="57"/>
      <c r="E99" s="85"/>
      <c r="F99" s="91"/>
      <c r="G99" s="91"/>
      <c r="H99" s="92"/>
      <c r="I99" s="4"/>
      <c r="J99" s="10"/>
      <c r="K99" s="8"/>
    </row>
    <row r="100" spans="1:11" ht="15">
      <c r="A100" s="21"/>
      <c r="B100" s="21"/>
      <c r="C100" s="21"/>
      <c r="D100" s="21"/>
      <c r="E100" s="85"/>
      <c r="F100" s="91"/>
      <c r="G100" s="91"/>
      <c r="H100" s="91"/>
      <c r="I100" s="39"/>
      <c r="J100" s="10"/>
      <c r="K100" s="8"/>
    </row>
    <row r="101" spans="1:11" ht="15">
      <c r="A101" s="21"/>
      <c r="B101" s="21"/>
      <c r="C101" s="21"/>
      <c r="D101" s="21"/>
      <c r="E101" s="85"/>
      <c r="F101" s="91"/>
      <c r="G101" s="91"/>
      <c r="H101" s="91"/>
      <c r="I101" s="39"/>
      <c r="J101" s="10"/>
      <c r="K101" s="8"/>
    </row>
    <row r="102" spans="1:11" ht="15">
      <c r="A102" s="52"/>
      <c r="B102" s="21"/>
      <c r="C102" s="21"/>
      <c r="D102" s="21"/>
      <c r="E102" s="115"/>
      <c r="F102" s="116"/>
      <c r="G102" s="91"/>
      <c r="H102" s="91"/>
      <c r="I102" s="13"/>
      <c r="J102" s="16"/>
      <c r="K102" s="13"/>
    </row>
    <row r="103" spans="1:11" ht="15">
      <c r="A103" s="52"/>
      <c r="B103" s="52"/>
      <c r="C103" s="21"/>
      <c r="D103" s="21"/>
      <c r="E103" s="85"/>
      <c r="F103" s="57"/>
      <c r="G103" s="21"/>
      <c r="H103" s="21"/>
      <c r="I103" s="8"/>
      <c r="J103" s="10"/>
      <c r="K103" s="8"/>
    </row>
    <row r="104" spans="1:11" ht="15">
      <c r="A104" s="21"/>
      <c r="B104" s="21"/>
      <c r="C104" s="21"/>
      <c r="D104" s="21"/>
      <c r="E104" s="103"/>
      <c r="F104" s="57"/>
      <c r="G104" s="21"/>
      <c r="H104" s="21"/>
      <c r="I104" s="13"/>
      <c r="J104" s="13"/>
      <c r="K104" s="13"/>
    </row>
    <row r="105" spans="1:11" ht="15">
      <c r="A105" s="21"/>
      <c r="B105" s="21"/>
      <c r="C105" s="21"/>
      <c r="D105" s="21"/>
      <c r="E105" s="103"/>
      <c r="F105" s="57"/>
      <c r="G105" s="21"/>
      <c r="H105" s="21"/>
      <c r="K105" s="13"/>
    </row>
    <row r="106" spans="1:8" ht="15">
      <c r="A106" s="52"/>
      <c r="B106" s="52"/>
      <c r="C106" s="21"/>
      <c r="D106" s="21"/>
      <c r="E106" s="87"/>
      <c r="F106" s="57"/>
      <c r="G106" s="21"/>
      <c r="H106" s="21"/>
    </row>
    <row r="107" spans="1:8" ht="15">
      <c r="A107" s="21"/>
      <c r="B107" s="21"/>
      <c r="C107" s="21"/>
      <c r="D107" s="21"/>
      <c r="E107" s="87"/>
      <c r="F107" s="57"/>
      <c r="G107" s="21"/>
      <c r="H107" s="21"/>
    </row>
    <row r="108" spans="1:8" ht="15">
      <c r="A108" s="52"/>
      <c r="B108" s="52"/>
      <c r="C108" s="85"/>
      <c r="D108" s="21"/>
      <c r="E108" s="87"/>
      <c r="F108" s="97"/>
      <c r="G108" s="21"/>
      <c r="H108" s="21"/>
    </row>
    <row r="109" spans="1:8" ht="15">
      <c r="A109" s="91"/>
      <c r="B109" s="91"/>
      <c r="C109" s="91"/>
      <c r="D109" s="21"/>
      <c r="E109" s="87"/>
      <c r="F109" s="92"/>
      <c r="G109" s="21"/>
      <c r="H109" s="21"/>
    </row>
    <row r="110" spans="1:8" ht="15">
      <c r="A110" s="52"/>
      <c r="B110" s="52"/>
      <c r="C110" s="21"/>
      <c r="D110" s="21"/>
      <c r="E110" s="21"/>
      <c r="F110" s="57"/>
      <c r="G110" s="21"/>
      <c r="H110" s="21"/>
    </row>
    <row r="111" spans="1:8" ht="15">
      <c r="A111" s="41"/>
      <c r="B111" s="117"/>
      <c r="C111" s="21"/>
      <c r="D111" s="21"/>
      <c r="E111" s="87"/>
      <c r="F111" s="57"/>
      <c r="G111" s="21"/>
      <c r="H111" s="21"/>
    </row>
    <row r="112" spans="1:8" ht="15">
      <c r="A112" s="21"/>
      <c r="B112" s="21"/>
      <c r="C112" s="21"/>
      <c r="D112" s="21"/>
      <c r="E112" s="21"/>
      <c r="F112" s="21"/>
      <c r="G112" s="21"/>
      <c r="H112" s="21"/>
    </row>
    <row r="113" spans="1:8" ht="15">
      <c r="A113" s="21"/>
      <c r="B113" s="21"/>
      <c r="C113" s="21"/>
      <c r="D113" s="21"/>
      <c r="E113" s="21"/>
      <c r="F113" s="21"/>
      <c r="G113" s="21"/>
      <c r="H113" s="21"/>
    </row>
    <row r="114" spans="1:8" ht="15">
      <c r="A114" s="21"/>
      <c r="B114" s="21"/>
      <c r="C114" s="21"/>
      <c r="D114" s="21"/>
      <c r="E114" s="21"/>
      <c r="F114" s="21"/>
      <c r="G114" s="21"/>
      <c r="H114" s="21"/>
    </row>
    <row r="115" spans="1:8" ht="15">
      <c r="A115" s="108"/>
      <c r="B115" s="108"/>
      <c r="C115" s="108"/>
      <c r="D115" s="108"/>
      <c r="E115" s="118"/>
      <c r="F115" s="21"/>
      <c r="G115" s="21"/>
      <c r="H115" s="21"/>
    </row>
    <row r="116" spans="1:8" ht="15">
      <c r="A116" s="108"/>
      <c r="B116" s="108"/>
      <c r="C116" s="108"/>
      <c r="D116" s="108"/>
      <c r="E116" s="118"/>
      <c r="F116" s="21"/>
      <c r="G116" s="21"/>
      <c r="H116" s="21"/>
    </row>
    <row r="117" spans="1:8" ht="15">
      <c r="A117" s="52"/>
      <c r="B117" s="52"/>
      <c r="C117" s="52"/>
      <c r="D117" s="52"/>
      <c r="E117" s="52"/>
      <c r="F117" s="55"/>
      <c r="G117" s="21"/>
      <c r="H117" s="21"/>
    </row>
    <row r="118" spans="1:8" ht="15">
      <c r="A118" s="52"/>
      <c r="B118" s="52"/>
      <c r="C118" s="52"/>
      <c r="D118" s="52"/>
      <c r="E118" s="52"/>
      <c r="F118" s="55"/>
      <c r="G118" s="21"/>
      <c r="H118" s="21"/>
    </row>
    <row r="119" spans="1:8" ht="15">
      <c r="A119" s="52"/>
      <c r="B119" s="52"/>
      <c r="C119" s="52"/>
      <c r="D119" s="52"/>
      <c r="E119" s="52"/>
      <c r="F119" s="55"/>
      <c r="G119" s="21"/>
      <c r="H119" s="21"/>
    </row>
    <row r="120" spans="1:8" ht="15">
      <c r="A120" s="52"/>
      <c r="B120" s="52"/>
      <c r="C120" s="52"/>
      <c r="D120" s="52"/>
      <c r="E120" s="56"/>
      <c r="F120" s="55"/>
      <c r="G120" s="21"/>
      <c r="H120" s="21"/>
    </row>
    <row r="121" spans="1:8" ht="15">
      <c r="A121" s="21"/>
      <c r="B121" s="21"/>
      <c r="C121" s="21"/>
      <c r="D121" s="21"/>
      <c r="E121" s="21"/>
      <c r="F121" s="21"/>
      <c r="G121" s="21"/>
      <c r="H121" s="21"/>
    </row>
    <row r="122" spans="1:8" ht="15">
      <c r="A122" s="105"/>
      <c r="B122" s="105"/>
      <c r="C122" s="106"/>
      <c r="D122" s="106"/>
      <c r="E122" s="21"/>
      <c r="F122" s="21"/>
      <c r="G122" s="21"/>
      <c r="H122" s="21"/>
    </row>
    <row r="123" spans="1:8" ht="15">
      <c r="A123" s="56"/>
      <c r="B123" s="56"/>
      <c r="C123" s="91"/>
      <c r="D123" s="91"/>
      <c r="E123" s="21"/>
      <c r="F123" s="21"/>
      <c r="G123" s="21"/>
      <c r="H123" s="21"/>
    </row>
    <row r="124" spans="1:8" ht="15">
      <c r="A124" s="21"/>
      <c r="B124" s="21"/>
      <c r="C124" s="21"/>
      <c r="D124" s="52"/>
      <c r="E124" s="21"/>
      <c r="F124" s="21"/>
      <c r="G124" s="21"/>
      <c r="H124" s="21"/>
    </row>
    <row r="125" spans="1:8" ht="15">
      <c r="A125" s="21"/>
      <c r="B125" s="21"/>
      <c r="C125" s="21"/>
      <c r="D125" s="52"/>
      <c r="E125" s="21"/>
      <c r="F125" s="21"/>
      <c r="G125" s="21"/>
      <c r="H125" s="21"/>
    </row>
    <row r="126" spans="1:8" ht="15">
      <c r="A126" s="52"/>
      <c r="B126" s="21"/>
      <c r="C126" s="21"/>
      <c r="D126" s="21"/>
      <c r="E126" s="21"/>
      <c r="F126" s="98"/>
      <c r="G126" s="21"/>
      <c r="H126" s="21"/>
    </row>
    <row r="127" spans="1:8" ht="15">
      <c r="A127" s="21"/>
      <c r="B127" s="21"/>
      <c r="C127" s="21"/>
      <c r="D127" s="21"/>
      <c r="E127" s="21"/>
      <c r="F127" s="21"/>
      <c r="G127" s="21"/>
      <c r="H127" s="21"/>
    </row>
    <row r="128" spans="1:8" ht="15">
      <c r="A128" s="21"/>
      <c r="B128" s="21"/>
      <c r="C128" s="21"/>
      <c r="D128" s="21"/>
      <c r="E128" s="21"/>
      <c r="F128" s="21"/>
      <c r="G128" s="21"/>
      <c r="H128" s="21"/>
    </row>
    <row r="129" spans="1:8" ht="15">
      <c r="A129" s="52"/>
      <c r="B129" s="52"/>
      <c r="C129" s="21"/>
      <c r="D129" s="21"/>
      <c r="E129" s="21"/>
      <c r="F129" s="52"/>
      <c r="G129" s="21"/>
      <c r="H129" s="21"/>
    </row>
    <row r="130" spans="1:8" ht="15">
      <c r="A130" s="52"/>
      <c r="B130" s="52"/>
      <c r="C130" s="21"/>
      <c r="D130" s="21"/>
      <c r="E130" s="21"/>
      <c r="F130" s="52"/>
      <c r="G130" s="21"/>
      <c r="H130" s="21"/>
    </row>
    <row r="131" spans="1:8" ht="15">
      <c r="A131" s="21"/>
      <c r="B131" s="21"/>
      <c r="C131" s="21"/>
      <c r="D131" s="21"/>
      <c r="E131" s="21"/>
      <c r="F131" s="21"/>
      <c r="G131" s="21"/>
      <c r="H131" s="21"/>
    </row>
    <row r="132" spans="1:8" ht="15">
      <c r="A132" s="21"/>
      <c r="B132" s="21"/>
      <c r="C132" s="21"/>
      <c r="D132" s="21"/>
      <c r="E132" s="21"/>
      <c r="F132" s="21"/>
      <c r="G132" s="21"/>
      <c r="H132" s="21"/>
    </row>
    <row r="133" spans="1:8" ht="15">
      <c r="A133" s="52"/>
      <c r="B133" s="52"/>
      <c r="C133" s="52"/>
      <c r="D133" s="21"/>
      <c r="E133" s="21"/>
      <c r="F133" s="52"/>
      <c r="G133" s="21"/>
      <c r="H133" s="21"/>
    </row>
    <row r="134" spans="1:8" ht="15">
      <c r="A134" s="52"/>
      <c r="B134" s="52"/>
      <c r="C134" s="52"/>
      <c r="D134" s="21"/>
      <c r="E134" s="21"/>
      <c r="F134" s="52"/>
      <c r="G134" s="21"/>
      <c r="H134" s="21"/>
    </row>
    <row r="135" spans="1:8" ht="15">
      <c r="A135" s="108"/>
      <c r="B135" s="108"/>
      <c r="C135" s="108"/>
      <c r="D135" s="21"/>
      <c r="E135" s="21"/>
      <c r="F135" s="21"/>
      <c r="G135" s="21"/>
      <c r="H135" s="21"/>
    </row>
    <row r="136" spans="1:8" ht="15">
      <c r="A136" s="108"/>
      <c r="B136" s="108"/>
      <c r="C136" s="108"/>
      <c r="D136" s="21"/>
      <c r="E136" s="21"/>
      <c r="F136" s="21"/>
      <c r="G136" s="21"/>
      <c r="H136" s="21"/>
    </row>
    <row r="137" spans="1:8" ht="15">
      <c r="A137" s="21"/>
      <c r="B137" s="21"/>
      <c r="C137" s="21"/>
      <c r="D137" s="21"/>
      <c r="E137" s="98"/>
      <c r="F137" s="119"/>
      <c r="G137" s="21"/>
      <c r="H137" s="21"/>
    </row>
    <row r="138" spans="1:8" ht="15">
      <c r="A138" s="52"/>
      <c r="B138" s="52"/>
      <c r="C138" s="52"/>
      <c r="D138" s="21"/>
      <c r="E138" s="21"/>
      <c r="F138" s="55"/>
      <c r="G138" s="21"/>
      <c r="H138" s="21"/>
    </row>
    <row r="139" spans="1:8" ht="15">
      <c r="A139" s="21"/>
      <c r="B139" s="21"/>
      <c r="C139" s="21"/>
      <c r="D139" s="21"/>
      <c r="E139" s="21"/>
      <c r="F139" s="57"/>
      <c r="G139" s="21"/>
      <c r="H139" s="21"/>
    </row>
    <row r="140" spans="1:9" ht="15">
      <c r="A140" s="21"/>
      <c r="B140" s="21"/>
      <c r="C140" s="21"/>
      <c r="D140" s="21"/>
      <c r="E140" s="87"/>
      <c r="F140" s="57"/>
      <c r="G140" s="52"/>
      <c r="H140" s="52"/>
      <c r="I140" s="34"/>
    </row>
    <row r="141" spans="1:8" ht="15">
      <c r="A141" s="21"/>
      <c r="B141" s="21"/>
      <c r="C141" s="21"/>
      <c r="D141" s="21"/>
      <c r="E141" s="87"/>
      <c r="F141" s="57"/>
      <c r="G141" s="21"/>
      <c r="H141" s="21"/>
    </row>
    <row r="142" spans="1:8" ht="15">
      <c r="A142" s="21"/>
      <c r="B142" s="21"/>
      <c r="C142" s="21"/>
      <c r="D142" s="21"/>
      <c r="E142" s="87"/>
      <c r="F142" s="57"/>
      <c r="G142" s="21"/>
      <c r="H142" s="21"/>
    </row>
    <row r="143" spans="1:8" ht="15">
      <c r="A143" s="52"/>
      <c r="B143" s="52"/>
      <c r="C143" s="52"/>
      <c r="D143" s="21"/>
      <c r="E143" s="87"/>
      <c r="F143" s="55"/>
      <c r="G143" s="21"/>
      <c r="H143" s="21"/>
    </row>
    <row r="144" spans="1:8" ht="15">
      <c r="A144" s="21"/>
      <c r="B144" s="120"/>
      <c r="C144" s="21"/>
      <c r="D144" s="21"/>
      <c r="E144" s="104"/>
      <c r="F144" s="21"/>
      <c r="G144" s="21"/>
      <c r="H144" s="21"/>
    </row>
    <row r="145" spans="1:8" ht="15">
      <c r="A145" s="52"/>
      <c r="B145" s="21"/>
      <c r="C145" s="21"/>
      <c r="D145" s="21"/>
      <c r="E145" s="21"/>
      <c r="F145" s="52"/>
      <c r="G145" s="21"/>
      <c r="H145" s="21"/>
    </row>
    <row r="146" spans="1:8" ht="15">
      <c r="A146" s="52"/>
      <c r="B146" s="52"/>
      <c r="C146" s="52"/>
      <c r="D146" s="52"/>
      <c r="E146" s="52"/>
      <c r="F146" s="52"/>
      <c r="G146" s="21"/>
      <c r="H146" s="21"/>
    </row>
    <row r="147" spans="1:8" ht="15">
      <c r="A147" s="52"/>
      <c r="B147" s="52"/>
      <c r="C147" s="52"/>
      <c r="D147" s="52"/>
      <c r="E147" s="52"/>
      <c r="F147" s="52"/>
      <c r="G147" s="21"/>
      <c r="H147" s="21"/>
    </row>
    <row r="148" spans="1:8" ht="15">
      <c r="A148" s="21"/>
      <c r="B148" s="21"/>
      <c r="C148" s="21"/>
      <c r="D148" s="21"/>
      <c r="E148" s="21"/>
      <c r="F148" s="57"/>
      <c r="G148" s="21"/>
      <c r="H148" s="21"/>
    </row>
    <row r="149" spans="1:8" ht="15">
      <c r="A149" s="21"/>
      <c r="B149" s="21"/>
      <c r="C149" s="21"/>
      <c r="D149" s="21"/>
      <c r="E149" s="104"/>
      <c r="F149" s="57"/>
      <c r="G149" s="21"/>
      <c r="H149" s="21"/>
    </row>
    <row r="150" spans="1:8" ht="15">
      <c r="A150" s="21"/>
      <c r="B150" s="21"/>
      <c r="C150" s="21"/>
      <c r="D150" s="21"/>
      <c r="E150" s="104"/>
      <c r="F150" s="57"/>
      <c r="G150" s="21"/>
      <c r="H150" s="21"/>
    </row>
    <row r="151" spans="1:8" ht="15">
      <c r="A151" s="21"/>
      <c r="B151" s="21"/>
      <c r="C151" s="21"/>
      <c r="D151" s="21"/>
      <c r="E151" s="104"/>
      <c r="F151" s="57"/>
      <c r="G151" s="21"/>
      <c r="H151" s="21"/>
    </row>
    <row r="152" spans="1:8" ht="15">
      <c r="A152" s="21"/>
      <c r="B152" s="21"/>
      <c r="C152" s="21"/>
      <c r="D152" s="21"/>
      <c r="E152" s="104"/>
      <c r="F152" s="57"/>
      <c r="G152" s="21"/>
      <c r="H152" s="21"/>
    </row>
    <row r="153" spans="1:8" ht="15">
      <c r="A153" s="21"/>
      <c r="B153" s="21"/>
      <c r="C153" s="21"/>
      <c r="D153" s="21"/>
      <c r="E153" s="104"/>
      <c r="F153" s="57"/>
      <c r="G153" s="21"/>
      <c r="H153" s="21"/>
    </row>
    <row r="154" spans="1:8" ht="15">
      <c r="A154" s="52"/>
      <c r="B154" s="52"/>
      <c r="C154" s="52"/>
      <c r="D154" s="52"/>
      <c r="E154" s="52"/>
      <c r="F154" s="55"/>
      <c r="G154" s="21"/>
      <c r="H154" s="21"/>
    </row>
    <row r="155" spans="1:8" ht="15">
      <c r="A155" s="52"/>
      <c r="B155" s="52"/>
      <c r="C155" s="52"/>
      <c r="D155" s="21"/>
      <c r="E155" s="87"/>
      <c r="F155" s="55"/>
      <c r="G155" s="21"/>
      <c r="H155" s="21"/>
    </row>
    <row r="156" spans="1:8" ht="15">
      <c r="A156" s="52"/>
      <c r="B156" s="52"/>
      <c r="C156" s="52"/>
      <c r="D156" s="52"/>
      <c r="E156" s="21"/>
      <c r="F156" s="21"/>
      <c r="G156" s="21"/>
      <c r="H156" s="21"/>
    </row>
    <row r="157" spans="1:8" ht="15">
      <c r="A157" s="21"/>
      <c r="B157" s="21"/>
      <c r="C157" s="21"/>
      <c r="D157" s="57"/>
      <c r="E157" s="21"/>
      <c r="F157" s="21"/>
      <c r="G157" s="21"/>
      <c r="H157" s="21"/>
    </row>
    <row r="158" spans="1:8" ht="15">
      <c r="A158" s="21"/>
      <c r="B158" s="21"/>
      <c r="C158" s="21"/>
      <c r="D158" s="57"/>
      <c r="E158" s="21"/>
      <c r="F158" s="21"/>
      <c r="G158" s="21"/>
      <c r="H158" s="21"/>
    </row>
    <row r="159" spans="1:8" ht="15">
      <c r="A159" s="21"/>
      <c r="B159" s="21"/>
      <c r="C159" s="21"/>
      <c r="D159" s="21"/>
      <c r="E159" s="21"/>
      <c r="F159" s="21"/>
      <c r="G159" s="21"/>
      <c r="H159" s="21"/>
    </row>
    <row r="160" spans="1:8" ht="15">
      <c r="A160" s="21"/>
      <c r="B160" s="21"/>
      <c r="C160" s="21"/>
      <c r="D160" s="57"/>
      <c r="E160" s="21"/>
      <c r="F160" s="21"/>
      <c r="G160" s="21"/>
      <c r="H160" s="21"/>
    </row>
    <row r="161" spans="1:8" ht="15">
      <c r="A161" s="21"/>
      <c r="B161" s="21"/>
      <c r="C161" s="21"/>
      <c r="D161" s="57"/>
      <c r="E161" s="21"/>
      <c r="F161" s="21"/>
      <c r="G161" s="21"/>
      <c r="H161" s="21"/>
    </row>
    <row r="162" spans="1:8" ht="15">
      <c r="A162" s="21"/>
      <c r="B162" s="21"/>
      <c r="C162" s="21"/>
      <c r="D162" s="57"/>
      <c r="E162" s="21"/>
      <c r="F162" s="21"/>
      <c r="G162" s="21"/>
      <c r="H162" s="21"/>
    </row>
    <row r="163" spans="1:8" ht="15">
      <c r="A163" s="21"/>
      <c r="B163" s="21"/>
      <c r="C163" s="21"/>
      <c r="D163" s="57"/>
      <c r="E163" s="21"/>
      <c r="F163" s="21"/>
      <c r="G163" s="21"/>
      <c r="H163" s="21"/>
    </row>
    <row r="164" spans="1:8" ht="15">
      <c r="A164" s="21"/>
      <c r="B164" s="21"/>
      <c r="C164" s="21"/>
      <c r="D164" s="57"/>
      <c r="E164" s="21"/>
      <c r="F164" s="21"/>
      <c r="G164" s="21"/>
      <c r="H164" s="21"/>
    </row>
    <row r="165" spans="1:8" ht="15">
      <c r="A165" s="21"/>
      <c r="B165" s="21"/>
      <c r="C165" s="21"/>
      <c r="D165" s="57"/>
      <c r="E165" s="21"/>
      <c r="F165" s="21"/>
      <c r="G165" s="21"/>
      <c r="H165" s="21"/>
    </row>
    <row r="166" spans="1:8" ht="15">
      <c r="A166" s="21"/>
      <c r="B166" s="21"/>
      <c r="C166" s="21"/>
      <c r="D166" s="57"/>
      <c r="E166" s="21"/>
      <c r="F166" s="21"/>
      <c r="G166" s="21"/>
      <c r="H166" s="21"/>
    </row>
    <row r="167" spans="1:8" ht="15">
      <c r="A167" s="21"/>
      <c r="B167" s="21"/>
      <c r="C167" s="21"/>
      <c r="D167" s="57"/>
      <c r="E167" s="21"/>
      <c r="F167" s="21"/>
      <c r="G167" s="21"/>
      <c r="H167" s="21"/>
    </row>
    <row r="168" spans="1:8" ht="15">
      <c r="A168" s="121"/>
      <c r="B168" s="21"/>
      <c r="C168" s="21"/>
      <c r="D168" s="57"/>
      <c r="E168" s="21"/>
      <c r="F168" s="21"/>
      <c r="G168" s="21"/>
      <c r="H168" s="21"/>
    </row>
    <row r="169" spans="1:8" ht="15">
      <c r="A169" s="121"/>
      <c r="B169" s="21"/>
      <c r="C169" s="21"/>
      <c r="D169" s="57"/>
      <c r="E169" s="21"/>
      <c r="F169" s="21"/>
      <c r="G169" s="21"/>
      <c r="H169" s="21"/>
    </row>
    <row r="170" spans="1:8" ht="15">
      <c r="A170" s="121"/>
      <c r="B170" s="21"/>
      <c r="C170" s="21"/>
      <c r="D170" s="57"/>
      <c r="E170" s="21"/>
      <c r="F170" s="21"/>
      <c r="G170" s="21"/>
      <c r="H170" s="21"/>
    </row>
  </sheetData>
  <sheetProtection/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&amp;L&amp;K00-031GUÍA DE TRABAJOS PRÁCTICOS.
UNIDAD V&amp;R&amp;"-,Negrita"&amp;K00-032Carolina Andrea Reydak</oddHeader>
    <oddFooter>&amp;L&amp;G &amp;C&amp;"-,Negrita"&amp;K00-034UCC. FACEA. 
IMPUESTOS I. Cát. "B"&amp;RPágina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2014-09-12T20:44:02Z</cp:lastPrinted>
  <dcterms:created xsi:type="dcterms:W3CDTF">2013-12-27T15:56:41Z</dcterms:created>
  <dcterms:modified xsi:type="dcterms:W3CDTF">2014-09-22T03:00:43Z</dcterms:modified>
  <cp:category/>
  <cp:version/>
  <cp:contentType/>
  <cp:contentStatus/>
</cp:coreProperties>
</file>