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600" windowHeight="9555"/>
  </bookViews>
  <sheets>
    <sheet name="8.01" sheetId="1" r:id="rId1"/>
    <sheet name="8.02" sheetId="2" r:id="rId2"/>
  </sheets>
  <calcPr calcId="125725"/>
</workbook>
</file>

<file path=xl/calcChain.xml><?xml version="1.0" encoding="utf-8"?>
<calcChain xmlns="http://schemas.openxmlformats.org/spreadsheetml/2006/main">
  <c r="G59" i="1"/>
  <c r="D79" i="2" l="1"/>
  <c r="E76"/>
  <c r="E89"/>
  <c r="F40" i="1"/>
  <c r="G9" s="1"/>
  <c r="F39"/>
  <c r="F38"/>
  <c r="G113" i="2"/>
  <c r="E115"/>
  <c r="F95"/>
  <c r="C104" s="1"/>
  <c r="F82"/>
  <c r="F83"/>
  <c r="J74"/>
  <c r="J75" s="1"/>
  <c r="E73" s="1"/>
  <c r="G12"/>
  <c r="D52"/>
  <c r="D58" s="1"/>
  <c r="D28"/>
  <c r="D38"/>
  <c r="C59"/>
  <c r="F84" l="1"/>
  <c r="F14" s="1"/>
  <c r="F40"/>
  <c r="F10" s="1"/>
  <c r="D59"/>
  <c r="F13" l="1"/>
  <c r="E16" s="1"/>
  <c r="E17" s="1"/>
  <c r="E18" s="1"/>
  <c r="C60"/>
  <c r="D50" i="1"/>
  <c r="G11" s="1"/>
  <c r="D46"/>
  <c r="G10" s="1"/>
  <c r="G28"/>
  <c r="F96" i="2" l="1"/>
  <c r="D102" s="1"/>
  <c r="E19"/>
  <c r="F33" i="1"/>
  <c r="G8" s="1"/>
  <c r="F32"/>
  <c r="G12"/>
  <c r="G13" s="1"/>
  <c r="C105" i="2" l="1"/>
  <c r="C106" s="1"/>
  <c r="C109" s="1"/>
  <c r="F114"/>
  <c r="G17" i="1"/>
  <c r="G55"/>
  <c r="G58" s="1"/>
  <c r="G60" s="1"/>
  <c r="G114" i="2" l="1"/>
  <c r="F115"/>
  <c r="G115" s="1"/>
</calcChain>
</file>

<file path=xl/sharedStrings.xml><?xml version="1.0" encoding="utf-8"?>
<sst xmlns="http://schemas.openxmlformats.org/spreadsheetml/2006/main" count="194" uniqueCount="163">
  <si>
    <t>Trimestres Transcurridos.</t>
  </si>
  <si>
    <t>Amortización Acumulada =</t>
  </si>
  <si>
    <t>1RO</t>
  </si>
  <si>
    <t>OCT-DIC</t>
  </si>
  <si>
    <t>200 T</t>
  </si>
  <si>
    <t>2DO</t>
  </si>
  <si>
    <t>ENE-MAR</t>
  </si>
  <si>
    <t>3RO</t>
  </si>
  <si>
    <t>ABR-JUN</t>
  </si>
  <si>
    <t>4TO</t>
  </si>
  <si>
    <t>JUL-SEPT</t>
  </si>
  <si>
    <t xml:space="preserve">DESDE el </t>
  </si>
  <si>
    <t>Año</t>
  </si>
  <si>
    <t>Trimestres</t>
  </si>
  <si>
    <t xml:space="preserve">trimestre de </t>
  </si>
  <si>
    <t xml:space="preserve">compra </t>
  </si>
  <si>
    <t xml:space="preserve">HASTA el </t>
  </si>
  <si>
    <t>Valor Residual = VO - AA =</t>
  </si>
  <si>
    <t>Fecha de Adquisición</t>
  </si>
  <si>
    <t>Valor de Origen</t>
  </si>
  <si>
    <t>Base Imponible</t>
  </si>
  <si>
    <t>VF de la Tierra Libre de Mejoras</t>
  </si>
  <si>
    <t>Concepto</t>
  </si>
  <si>
    <t>Normativa</t>
  </si>
  <si>
    <t>Referencia</t>
  </si>
  <si>
    <t>Nota</t>
  </si>
  <si>
    <t>Inmueble Rural</t>
  </si>
  <si>
    <t>Moneda Extranjera</t>
  </si>
  <si>
    <t>Efectivo en $ AR</t>
  </si>
  <si>
    <t>Total</t>
  </si>
  <si>
    <t>IGMP (1%)</t>
  </si>
  <si>
    <t>Art. 4 b) 1.</t>
  </si>
  <si>
    <t>Art. 4 d)</t>
  </si>
  <si>
    <t>Art. 4 e)</t>
  </si>
  <si>
    <t xml:space="preserve">Art. 13 </t>
  </si>
  <si>
    <t xml:space="preserve">Art. 4 b) </t>
  </si>
  <si>
    <t>Activo Gravado Según las Leyes del I.G.M.P.</t>
  </si>
  <si>
    <t>2) $200.000,00</t>
  </si>
  <si>
    <t>ó</t>
  </si>
  <si>
    <t>1) VR Actualizado =</t>
  </si>
  <si>
    <r>
      <t xml:space="preserve">Luego, el Valor a Considerar del Inmueble Rural para el I.G.M.P. 2013 estará determinado por el </t>
    </r>
    <r>
      <rPr>
        <b/>
        <u/>
        <sz val="11"/>
        <color theme="1"/>
        <rFont val="Calibri"/>
        <family val="2"/>
        <scheme val="minor"/>
      </rPr>
      <t>mayor</t>
    </r>
    <r>
      <rPr>
        <sz val="11"/>
        <color theme="1"/>
        <rFont val="Calibri"/>
        <family val="2"/>
        <scheme val="minor"/>
      </rPr>
      <t xml:space="preserve"> valor entre: </t>
    </r>
  </si>
  <si>
    <r>
      <t xml:space="preserve">El valor impositivo del inmueble rural se reducirá en el </t>
    </r>
    <r>
      <rPr>
        <b/>
        <u/>
        <sz val="11"/>
        <color theme="1"/>
        <rFont val="Calibri"/>
        <family val="2"/>
        <scheme val="minor"/>
      </rPr>
      <t>mayor</t>
    </r>
    <r>
      <rPr>
        <sz val="11"/>
        <color theme="1"/>
        <rFont val="Calibri"/>
        <family val="2"/>
        <scheme val="minor"/>
      </rPr>
      <t xml:space="preserve"> de los siguientes importes: </t>
    </r>
  </si>
  <si>
    <t>1) 25% del Valor Fiscal a la tierra Libre de Mejoras ($900.500,00 x 25%) =</t>
  </si>
  <si>
    <t>REDUCCIÓN</t>
  </si>
  <si>
    <t>2) Base Imponible - Reducción = $1.100.000,00 - $225.125,00 =</t>
  </si>
  <si>
    <t>VALOR A CONSIDERAR</t>
  </si>
  <si>
    <r>
      <t xml:space="preserve">El Valor a Considerar del Inmueble para el I.G.M.P. (excluídos Bs. De Cambio) se valuarán en el </t>
    </r>
    <r>
      <rPr>
        <b/>
        <u/>
        <sz val="11"/>
        <color theme="1"/>
        <rFont val="Calibri"/>
        <family val="2"/>
        <scheme val="minor"/>
      </rPr>
      <t>mayor</t>
    </r>
    <r>
      <rPr>
        <sz val="11"/>
        <color theme="1"/>
        <rFont val="Calibri"/>
        <family val="2"/>
        <scheme val="minor"/>
      </rPr>
      <t xml:space="preserve"> de los siguientes importes:</t>
    </r>
  </si>
  <si>
    <t>2) Base Imponible al 31/12/2013 para el pago del impuesto inmobiliario =</t>
  </si>
  <si>
    <t>Nota 1: Valuación de los Bienes Inmuebles RURALES.</t>
  </si>
  <si>
    <t>El Efectivo en Moneda Extranjera se valuará, para el I.G.M.P., según el Valor Nominal al último valor de cotización del TC Comprador del BNA al cierre del Ej.</t>
  </si>
  <si>
    <t>El Efectivo en Moneda Nacional se valuará según su Valor Nominal al 31/12.</t>
  </si>
  <si>
    <t>VN Moneda Nacional =</t>
  </si>
  <si>
    <t>VN Moneda Extranjera =</t>
  </si>
  <si>
    <t>Nota 3: Efectivo en  Moneda Extranjera y en Moneda Nacional.</t>
  </si>
  <si>
    <t xml:space="preserve"> x TC Comprador del BNA al 31/12/2013 =</t>
  </si>
  <si>
    <t>- Impuesto a las Ganancias del Ej.</t>
  </si>
  <si>
    <t>LIQUIDACIÓN DEL I.G.M.P. PARA EL 2013.</t>
  </si>
  <si>
    <t>- Anticipos</t>
  </si>
  <si>
    <t>- Saldos a Favor de Períodos Anteriores</t>
  </si>
  <si>
    <t>= Saldo Declaración Jurada A Favor del Fisco</t>
  </si>
  <si>
    <t>RESOLUCIÓN EJERCICIO Nº 8.01. I.G.M.P. PERSONA FÍSICA.</t>
  </si>
  <si>
    <t>DETERMINACIÓN DE ANTICIPOS PARA EL 2014.</t>
  </si>
  <si>
    <t>Impuesto determinado período 2013</t>
  </si>
  <si>
    <t>- IG determinado período 2013 que resulte computable como pago a cuenta</t>
  </si>
  <si>
    <t>- Suma computada como pago a cuenta de gravámenes análogos pagados en el exterior</t>
  </si>
  <si>
    <t>= Base de Cálculo Anticipos</t>
  </si>
  <si>
    <t>Total Anticipos Correspondientes al Ej. 2014 =</t>
  </si>
  <si>
    <t>Cátedra de  Legislación y Técnica Fiscal I (UNC). "CAPITULO XIV: Impuesto a la Ganancia Minima Presunta."  Impuesto a las Ganancias. 5ta Edición. ed. Facultad</t>
  </si>
  <si>
    <t xml:space="preserve">de Ciencias Económicas. UNC., 2010. pp. 607-641. </t>
  </si>
  <si>
    <t>RESOLUCIÓN EJERCICIO Nº 8.02. I.G.M.P. SOCIEDADES.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</si>
  <si>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4, 13, 17 LIGMP.</t>
    </r>
  </si>
  <si>
    <t>CONCEPTOS</t>
  </si>
  <si>
    <t>AJUSTES</t>
  </si>
  <si>
    <t>menos</t>
  </si>
  <si>
    <t>más</t>
  </si>
  <si>
    <t>Total Activo s/ Balance</t>
  </si>
  <si>
    <t>Bienes No Computables: Muebles y Útiles</t>
  </si>
  <si>
    <t>Total Ajustes</t>
  </si>
  <si>
    <t>TOTAL ACTIVO GRAVADO</t>
  </si>
  <si>
    <t>Impuesto Determinado (1%)</t>
  </si>
  <si>
    <t>IGMP a Ingresar</t>
  </si>
  <si>
    <t>CONTABLE</t>
  </si>
  <si>
    <t>IMPOSITIVO</t>
  </si>
  <si>
    <t>Existencia Inicial</t>
  </si>
  <si>
    <t>+ Compras</t>
  </si>
  <si>
    <t>- Existencia Final</t>
  </si>
  <si>
    <t>= Costo de Venta</t>
  </si>
  <si>
    <t>Valuación de Bienes de Cambio (Reventa) art. 52 a) LIG</t>
  </si>
  <si>
    <t>Existencia de Mercaderia (Q)</t>
  </si>
  <si>
    <t>Existencia Final Bienes de Cambio ($$)</t>
  </si>
  <si>
    <t>Los Bienes de Cambio se valúan según las normas del Impuesto a las Ganancias.</t>
  </si>
  <si>
    <t>Nota 1: Ajuste de Valuación de  Moneda Extranjera.</t>
  </si>
  <si>
    <t>Valuación Impositiva</t>
  </si>
  <si>
    <t>Valuación Contable (s/ Balance)</t>
  </si>
  <si>
    <t xml:space="preserve"> x Cotización Contable =</t>
  </si>
  <si>
    <t>Valuación Contable</t>
  </si>
  <si>
    <t>(1)</t>
  </si>
  <si>
    <t>Bienes de Cambio</t>
  </si>
  <si>
    <t xml:space="preserve">x Costo última compra* </t>
  </si>
  <si>
    <t>*en los 2 meses  anteriores a la fecha de cierre (de CONTADO y en cantidades NORMALES)</t>
  </si>
  <si>
    <t>(2)</t>
  </si>
  <si>
    <t>Nota 2: Créditos.</t>
  </si>
  <si>
    <t>Nota 3: Ajuste Bienes de Cambio.</t>
  </si>
  <si>
    <t>- Retenciones IG</t>
  </si>
  <si>
    <t>- Anticipos IG</t>
  </si>
  <si>
    <t>Créditos. Retención IG</t>
  </si>
  <si>
    <t>Créditos. Anticipos IG</t>
  </si>
  <si>
    <t>(3)</t>
  </si>
  <si>
    <t>Precio de Compra x 80%* x T. Transcurridos</t>
  </si>
  <si>
    <t xml:space="preserve">* El 80% corresponde a la parte construida del inmueble según la valuación por justiprecio, en el caso </t>
  </si>
  <si>
    <t>de una propiedad horizontal (PH).</t>
  </si>
  <si>
    <t>13 años</t>
  </si>
  <si>
    <t>2001-2013</t>
  </si>
  <si>
    <t>$870.000,00 x 80% x 54T</t>
  </si>
  <si>
    <t>$870.000,00 - $187.920,00 =</t>
  </si>
  <si>
    <t>Ajuste a Realizar</t>
  </si>
  <si>
    <r>
      <rPr>
        <b/>
        <sz val="11"/>
        <color theme="1"/>
        <rFont val="Calibri"/>
        <family val="2"/>
        <scheme val="minor"/>
      </rPr>
      <t>Ajuste por Valuación de Moneda Extranjera</t>
    </r>
    <r>
      <rPr>
        <sz val="11"/>
        <color theme="1"/>
        <rFont val="Calibri"/>
        <family val="2"/>
        <scheme val="minor"/>
      </rPr>
      <t xml:space="preserve"> = 51.840,00 - 51.200,00 = </t>
    </r>
  </si>
  <si>
    <t>Valor Impositivo Rubro Inmuebles =</t>
  </si>
  <si>
    <t>Valor Contable Rubro Inmuebles = $870.000,00 - $90.000,00 =</t>
  </si>
  <si>
    <t>Ajuste por Bienes de Uso</t>
  </si>
  <si>
    <t>Art. 4 a)</t>
  </si>
  <si>
    <t>Bienes de Uso. Inmuebles.</t>
  </si>
  <si>
    <t>Art. 12 a)</t>
  </si>
  <si>
    <t>(4)</t>
  </si>
  <si>
    <t xml:space="preserve">Nota 4: Valuación de los Bienes de Uso. Inmuebles. </t>
  </si>
  <si>
    <t>3.</t>
  </si>
  <si>
    <t>- Pago a Cuenta IG</t>
  </si>
  <si>
    <t>Art. 13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</si>
  <si>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4, 12, 13 LIGMP; Arts. 52 a) LIG</t>
    </r>
  </si>
  <si>
    <t>1. 2.</t>
  </si>
  <si>
    <t>Impuesto a la Ganancia Mínima Presunta Determinado 2013 =</t>
  </si>
  <si>
    <t>Como el I.G. es mayor al I.G.M.P. se puede absorber parte de los créditos generados en los ejercicios 2011 y 2012. El límite que pone la ley para el cómputo</t>
  </si>
  <si>
    <t>del pago a cuenta es la diferencia entre el monto del I.G. y el del I.G.M.P.  Se utiliza el sistema FIFO.</t>
  </si>
  <si>
    <t>Impuesto a las Ganancias Determinado 2013 = $33.500,00 x 35% =</t>
  </si>
  <si>
    <t xml:space="preserve">I.G. </t>
  </si>
  <si>
    <t>- Pago a Cuenta I.G.M.P.</t>
  </si>
  <si>
    <t>Excesos de I.G.M.P.  para ser utilizados en el IG</t>
  </si>
  <si>
    <t>Utilizaciones Ej 2013</t>
  </si>
  <si>
    <t>Saldo a Ingresar al Fisco IG</t>
  </si>
  <si>
    <t>Remanente a utilizar en ejercicios futuros</t>
  </si>
  <si>
    <t>Máquina</t>
  </si>
  <si>
    <t>Nota 2: Valuación de los Bienes Muebles Amortizables. Máquina.</t>
  </si>
  <si>
    <t>El Valor a Considerar de la Máquina para el I.G.M.P. se determina de la siguiente manera:</t>
  </si>
  <si>
    <t>+ Gastos necesarios para su puesta en funcionamiento</t>
  </si>
  <si>
    <t>- Amortización Acumulada [ (25.000,00 / 5) x 2 ] =</t>
  </si>
  <si>
    <t>Valor Residual de la Máquina</t>
  </si>
  <si>
    <t xml:space="preserve">VO = VR = </t>
  </si>
  <si>
    <t>1) VR Actualizado - Reducción = $800.000,00 - $225.125,00 =</t>
  </si>
  <si>
    <t>Fuente:</t>
  </si>
  <si>
    <t>Nota 5: Bienes No Computables: Muebles y Útiles.</t>
  </si>
  <si>
    <t>Nota 6: Pago a Cuenta del Impuesto a las Ganancias.</t>
  </si>
  <si>
    <t>determinado por el ejercicio fiscal que se liquida.</t>
  </si>
  <si>
    <t>Muebles y Útiles</t>
  </si>
  <si>
    <t>VO</t>
  </si>
  <si>
    <t>VR</t>
  </si>
  <si>
    <t>F. Compra</t>
  </si>
  <si>
    <t xml:space="preserve">a los bienes muebles amortizables de primer uso (excepto automotores), en el ejercicio de adquisición (2012) y en el siguiente (2013). </t>
  </si>
  <si>
    <t xml:space="preserve">VR = VO - AA = 5.000 - [ (5.000,00 / 3 ) x 2 ] </t>
  </si>
  <si>
    <t>De acuerdo con lo que dispone el inciso a) del artículo 12, a los efectos de la liquidación del gravamen, no será computable el valor correspondiente</t>
  </si>
  <si>
    <t>I.G. - I.G.M.P. = $11,725,00 - $9.248,70 =</t>
  </si>
  <si>
    <t xml:space="preserve">Fuente: </t>
  </si>
  <si>
    <t xml:space="preserve">Los saldos ingresados a cuenta no revisten el carácter de créditos. Se computarán sólo en la medida en que excedan el monto del respectivo tributo, </t>
  </si>
  <si>
    <t>11 Anticipos del 9% c/u = $9.145,95 x 9% =</t>
  </si>
</sst>
</file>

<file path=xl/styles.xml><?xml version="1.0" encoding="utf-8"?>
<styleSheet xmlns="http://schemas.openxmlformats.org/spreadsheetml/2006/main">
  <numFmts count="3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[$USD]\ * #,##0.00_ ;_ [$USD]\ * \-#,##0.00_ ;_ [$USD]\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7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4" fillId="0" borderId="0" xfId="0" applyNumberFormat="1" applyFont="1"/>
    <xf numFmtId="4" fontId="0" fillId="0" borderId="7" xfId="0" applyNumberFormat="1" applyBorder="1"/>
    <xf numFmtId="4" fontId="0" fillId="0" borderId="0" xfId="0" applyNumberFormat="1" applyBorder="1"/>
    <xf numFmtId="4" fontId="0" fillId="0" borderId="9" xfId="0" applyNumberFormat="1" applyBorder="1"/>
    <xf numFmtId="4" fontId="1" fillId="0" borderId="0" xfId="0" applyNumberFormat="1" applyFont="1" applyBorder="1"/>
    <xf numFmtId="4" fontId="3" fillId="0" borderId="0" xfId="0" applyNumberFormat="1" applyFont="1" applyBorder="1"/>
    <xf numFmtId="0" fontId="0" fillId="0" borderId="0" xfId="0" applyNumberFormat="1" applyBorder="1" applyAlignment="1">
      <alignment horizontal="center"/>
    </xf>
    <xf numFmtId="4" fontId="0" fillId="0" borderId="11" xfId="0" applyNumberFormat="1" applyBorder="1"/>
    <xf numFmtId="4" fontId="0" fillId="0" borderId="11" xfId="0" applyNumberFormat="1" applyBorder="1" applyAlignment="1">
      <alignment horizontal="center"/>
    </xf>
    <xf numFmtId="4" fontId="2" fillId="0" borderId="0" xfId="0" applyNumberFormat="1" applyFont="1" applyBorder="1" applyAlignment="1"/>
    <xf numFmtId="44" fontId="0" fillId="0" borderId="0" xfId="1" applyFont="1" applyBorder="1"/>
    <xf numFmtId="4" fontId="0" fillId="0" borderId="0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44" fontId="1" fillId="0" borderId="0" xfId="1" applyFont="1" applyBorder="1"/>
    <xf numFmtId="14" fontId="0" fillId="0" borderId="0" xfId="0" applyNumberFormat="1" applyBorder="1"/>
    <xf numFmtId="4" fontId="1" fillId="2" borderId="15" xfId="0" applyNumberFormat="1" applyFont="1" applyFill="1" applyBorder="1"/>
    <xf numFmtId="4" fontId="0" fillId="0" borderId="15" xfId="0" applyNumberFormat="1" applyBorder="1"/>
    <xf numFmtId="4" fontId="0" fillId="0" borderId="16" xfId="0" applyNumberFormat="1" applyBorder="1"/>
    <xf numFmtId="4" fontId="1" fillId="2" borderId="14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4" fontId="1" fillId="0" borderId="15" xfId="0" applyNumberFormat="1" applyFont="1" applyBorder="1"/>
    <xf numFmtId="4" fontId="0" fillId="0" borderId="13" xfId="0" applyNumberFormat="1" applyBorder="1"/>
    <xf numFmtId="4" fontId="0" fillId="0" borderId="17" xfId="0" applyNumberFormat="1" applyBorder="1"/>
    <xf numFmtId="3" fontId="0" fillId="0" borderId="18" xfId="0" applyNumberFormat="1" applyBorder="1" applyAlignment="1">
      <alignment horizontal="center"/>
    </xf>
    <xf numFmtId="4" fontId="1" fillId="0" borderId="20" xfId="0" applyNumberFormat="1" applyFont="1" applyBorder="1"/>
    <xf numFmtId="4" fontId="0" fillId="0" borderId="20" xfId="0" applyNumberFormat="1" applyBorder="1"/>
    <xf numFmtId="44" fontId="0" fillId="0" borderId="14" xfId="1" applyFont="1" applyBorder="1"/>
    <xf numFmtId="44" fontId="0" fillId="0" borderId="18" xfId="1" applyFont="1" applyBorder="1"/>
    <xf numFmtId="44" fontId="1" fillId="0" borderId="16" xfId="1" applyFont="1" applyBorder="1"/>
    <xf numFmtId="44" fontId="0" fillId="0" borderId="19" xfId="1" applyFont="1" applyBorder="1"/>
    <xf numFmtId="4" fontId="0" fillId="0" borderId="14" xfId="0" applyNumberForma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12" xfId="0" applyNumberFormat="1" applyBorder="1"/>
    <xf numFmtId="0" fontId="0" fillId="0" borderId="8" xfId="0" applyNumberFormat="1" applyBorder="1"/>
    <xf numFmtId="4" fontId="0" fillId="0" borderId="10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16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4" fontId="2" fillId="0" borderId="12" xfId="0" applyNumberFormat="1" applyFont="1" applyBorder="1"/>
    <xf numFmtId="4" fontId="0" fillId="0" borderId="0" xfId="0" applyNumberFormat="1" applyAlignment="1">
      <alignment horizontal="right"/>
    </xf>
    <xf numFmtId="44" fontId="0" fillId="0" borderId="0" xfId="1" applyFont="1"/>
    <xf numFmtId="44" fontId="1" fillId="0" borderId="0" xfId="1" applyFont="1"/>
    <xf numFmtId="4" fontId="0" fillId="0" borderId="0" xfId="0" quotePrefix="1" applyNumberFormat="1"/>
    <xf numFmtId="4" fontId="0" fillId="0" borderId="9" xfId="0" quotePrefix="1" applyNumberFormat="1" applyBorder="1"/>
    <xf numFmtId="44" fontId="0" fillId="0" borderId="9" xfId="1" applyFont="1" applyBorder="1"/>
    <xf numFmtId="4" fontId="1" fillId="2" borderId="16" xfId="0" applyNumberFormat="1" applyFont="1" applyFill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1" fillId="2" borderId="20" xfId="0" applyNumberFormat="1" applyFont="1" applyFill="1" applyBorder="1"/>
    <xf numFmtId="4" fontId="0" fillId="0" borderId="15" xfId="0" quotePrefix="1" applyNumberFormat="1" applyBorder="1"/>
    <xf numFmtId="4" fontId="2" fillId="0" borderId="0" xfId="0" applyNumberFormat="1" applyFont="1"/>
    <xf numFmtId="14" fontId="0" fillId="0" borderId="10" xfId="0" applyNumberFormat="1" applyBorder="1" applyAlignment="1">
      <alignment horizontal="center"/>
    </xf>
    <xf numFmtId="4" fontId="1" fillId="0" borderId="0" xfId="0" quotePrefix="1" applyNumberFormat="1" applyFont="1"/>
    <xf numFmtId="4" fontId="1" fillId="0" borderId="15" xfId="0" quotePrefix="1" applyNumberFormat="1" applyFont="1" applyBorder="1"/>
    <xf numFmtId="4" fontId="0" fillId="0" borderId="14" xfId="0" applyNumberFormat="1" applyBorder="1"/>
    <xf numFmtId="44" fontId="1" fillId="0" borderId="14" xfId="1" applyFont="1" applyBorder="1"/>
    <xf numFmtId="0" fontId="0" fillId="0" borderId="19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4" fontId="1" fillId="2" borderId="25" xfId="0" applyNumberFormat="1" applyFont="1" applyFill="1" applyBorder="1" applyAlignment="1">
      <alignment horizontal="center"/>
    </xf>
    <xf numFmtId="44" fontId="0" fillId="0" borderId="15" xfId="1" applyFont="1" applyBorder="1"/>
    <xf numFmtId="4" fontId="0" fillId="0" borderId="10" xfId="0" applyNumberFormat="1" applyBorder="1"/>
    <xf numFmtId="4" fontId="1" fillId="2" borderId="16" xfId="0" applyNumberFormat="1" applyFont="1" applyFill="1" applyBorder="1"/>
    <xf numFmtId="4" fontId="1" fillId="2" borderId="15" xfId="0" applyNumberFormat="1" applyFont="1" applyFill="1" applyBorder="1" applyAlignment="1">
      <alignment horizontal="center" vertical="center"/>
    </xf>
    <xf numFmtId="4" fontId="1" fillId="2" borderId="27" xfId="0" applyNumberFormat="1" applyFont="1" applyFill="1" applyBorder="1"/>
    <xf numFmtId="4" fontId="1" fillId="2" borderId="28" xfId="0" applyNumberFormat="1" applyFont="1" applyFill="1" applyBorder="1"/>
    <xf numFmtId="4" fontId="1" fillId="2" borderId="29" xfId="0" applyNumberFormat="1" applyFont="1" applyFill="1" applyBorder="1"/>
    <xf numFmtId="4" fontId="1" fillId="2" borderId="31" xfId="0" applyNumberFormat="1" applyFont="1" applyFill="1" applyBorder="1"/>
    <xf numFmtId="4" fontId="1" fillId="2" borderId="33" xfId="0" applyNumberFormat="1" applyFont="1" applyFill="1" applyBorder="1"/>
    <xf numFmtId="4" fontId="1" fillId="2" borderId="34" xfId="0" applyNumberFormat="1" applyFont="1" applyFill="1" applyBorder="1"/>
    <xf numFmtId="4" fontId="1" fillId="2" borderId="35" xfId="0" applyNumberFormat="1" applyFont="1" applyFill="1" applyBorder="1"/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15" xfId="0" applyNumberFormat="1" applyBorder="1" applyAlignment="1">
      <alignment horizontal="center" vertical="center"/>
    </xf>
    <xf numFmtId="4" fontId="1" fillId="2" borderId="30" xfId="0" applyNumberFormat="1" applyFont="1" applyFill="1" applyBorder="1" applyAlignment="1">
      <alignment horizontal="center" vertical="center"/>
    </xf>
    <xf numFmtId="4" fontId="0" fillId="2" borderId="36" xfId="0" applyNumberFormat="1" applyFill="1" applyBorder="1" applyAlignment="1">
      <alignment horizontal="center" vertical="center"/>
    </xf>
    <xf numFmtId="4" fontId="1" fillId="0" borderId="7" xfId="0" applyNumberFormat="1" applyFont="1" applyBorder="1"/>
    <xf numFmtId="4" fontId="1" fillId="0" borderId="11" xfId="0" applyNumberFormat="1" applyFont="1" applyBorder="1"/>
    <xf numFmtId="44" fontId="0" fillId="0" borderId="37" xfId="1" applyFont="1" applyBorder="1"/>
    <xf numFmtId="44" fontId="0" fillId="0" borderId="11" xfId="1" applyFont="1" applyBorder="1"/>
    <xf numFmtId="4" fontId="0" fillId="0" borderId="8" xfId="0" quotePrefix="1" applyNumberFormat="1" applyBorder="1"/>
    <xf numFmtId="44" fontId="0" fillId="0" borderId="10" xfId="1" applyFont="1" applyBorder="1"/>
    <xf numFmtId="4" fontId="0" fillId="0" borderId="0" xfId="0" quotePrefix="1" applyNumberFormat="1" applyBorder="1"/>
    <xf numFmtId="164" fontId="0" fillId="0" borderId="0" xfId="1" applyNumberFormat="1" applyFont="1"/>
    <xf numFmtId="0" fontId="0" fillId="0" borderId="19" xfId="0" applyNumberFormat="1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0" fontId="0" fillId="2" borderId="14" xfId="0" applyNumberFormat="1" applyFont="1" applyFill="1" applyBorder="1" applyAlignment="1">
      <alignment horizontal="center"/>
    </xf>
    <xf numFmtId="0" fontId="0" fillId="2" borderId="23" xfId="0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0" borderId="32" xfId="0" applyNumberFormat="1" applyFont="1" applyBorder="1" applyAlignment="1">
      <alignment horizontal="center"/>
    </xf>
    <xf numFmtId="0" fontId="0" fillId="2" borderId="26" xfId="0" applyNumberFormat="1" applyFont="1" applyFill="1" applyBorder="1" applyAlignment="1">
      <alignment horizontal="center"/>
    </xf>
    <xf numFmtId="49" fontId="0" fillId="2" borderId="14" xfId="0" applyNumberFormat="1" applyFont="1" applyFill="1" applyBorder="1" applyAlignment="1">
      <alignment horizontal="center"/>
    </xf>
    <xf numFmtId="49" fontId="0" fillId="2" borderId="22" xfId="0" applyNumberFormat="1" applyFont="1" applyFill="1" applyBorder="1" applyAlignment="1">
      <alignment horizontal="center"/>
    </xf>
    <xf numFmtId="49" fontId="0" fillId="2" borderId="25" xfId="0" applyNumberFormat="1" applyFont="1" applyFill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3" fontId="0" fillId="0" borderId="0" xfId="2" applyFont="1" applyBorder="1"/>
    <xf numFmtId="4" fontId="0" fillId="0" borderId="0" xfId="0" applyNumberFormat="1" applyAlignment="1">
      <alignment horizontal="center"/>
    </xf>
    <xf numFmtId="4" fontId="0" fillId="0" borderId="31" xfId="0" quotePrefix="1" applyNumberFormat="1" applyBorder="1"/>
    <xf numFmtId="4" fontId="2" fillId="0" borderId="0" xfId="0" applyNumberFormat="1" applyFont="1" applyBorder="1"/>
    <xf numFmtId="0" fontId="0" fillId="0" borderId="0" xfId="0" applyNumberFormat="1" applyBorder="1"/>
    <xf numFmtId="14" fontId="0" fillId="0" borderId="0" xfId="0" applyNumberFormat="1" applyBorder="1" applyAlignment="1">
      <alignment horizontal="center"/>
    </xf>
    <xf numFmtId="14" fontId="0" fillId="0" borderId="14" xfId="0" applyNumberFormat="1" applyBorder="1"/>
    <xf numFmtId="44" fontId="1" fillId="3" borderId="14" xfId="1" applyFont="1" applyFill="1" applyBorder="1"/>
    <xf numFmtId="4" fontId="2" fillId="0" borderId="1" xfId="0" applyNumberFormat="1" applyFont="1" applyBorder="1" applyAlignment="1">
      <alignment horizontal="left" vertical="center"/>
    </xf>
    <xf numFmtId="4" fontId="0" fillId="0" borderId="2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left" vertical="center"/>
    </xf>
    <xf numFmtId="4" fontId="0" fillId="0" borderId="4" xfId="0" applyNumberFormat="1" applyBorder="1" applyAlignment="1">
      <alignment horizontal="left" vertical="center"/>
    </xf>
    <xf numFmtId="4" fontId="0" fillId="0" borderId="5" xfId="0" applyNumberFormat="1" applyBorder="1" applyAlignment="1">
      <alignment horizontal="left" vertical="center"/>
    </xf>
    <xf numFmtId="4" fontId="0" fillId="0" borderId="6" xfId="0" applyNumberFormat="1" applyBorder="1" applyAlignment="1">
      <alignment horizontal="left" vertical="center"/>
    </xf>
    <xf numFmtId="4" fontId="0" fillId="0" borderId="14" xfId="0" applyNumberFormat="1" applyBorder="1" applyAlignment="1">
      <alignment horizontal="center"/>
    </xf>
    <xf numFmtId="4" fontId="1" fillId="2" borderId="21" xfId="0" applyNumberFormat="1" applyFont="1" applyFill="1" applyBorder="1" applyAlignment="1">
      <alignment horizontal="center" vertical="center"/>
    </xf>
    <xf numFmtId="4" fontId="1" fillId="2" borderId="22" xfId="0" applyNumberFormat="1" applyFont="1" applyFill="1" applyBorder="1" applyAlignment="1">
      <alignment horizontal="center" vertical="center"/>
    </xf>
    <xf numFmtId="4" fontId="1" fillId="2" borderId="24" xfId="0" applyNumberFormat="1" applyFont="1" applyFill="1" applyBorder="1" applyAlignment="1">
      <alignment horizontal="center" vertical="center"/>
    </xf>
    <xf numFmtId="4" fontId="1" fillId="2" borderId="25" xfId="0" applyNumberFormat="1" applyFont="1" applyFill="1" applyBorder="1" applyAlignment="1">
      <alignment horizontal="center" vertical="center"/>
    </xf>
    <xf numFmtId="4" fontId="1" fillId="2" borderId="22" xfId="0" applyNumberFormat="1" applyFont="1" applyFill="1" applyBorder="1" applyAlignment="1">
      <alignment horizont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2" borderId="23" xfId="0" applyNumberFormat="1" applyFont="1" applyFill="1" applyBorder="1" applyAlignment="1">
      <alignment horizontal="center"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/>
    </xf>
    <xf numFmtId="44" fontId="1" fillId="0" borderId="30" xfId="1" applyFont="1" applyBorder="1" applyAlignment="1">
      <alignment horizontal="center"/>
    </xf>
    <xf numFmtId="44" fontId="1" fillId="0" borderId="28" xfId="1" applyFont="1" applyBorder="1" applyAlignment="1">
      <alignment horizontal="center"/>
    </xf>
    <xf numFmtId="44" fontId="1" fillId="2" borderId="36" xfId="1" applyFont="1" applyFill="1" applyBorder="1" applyAlignment="1">
      <alignment horizontal="center"/>
    </xf>
    <xf numFmtId="44" fontId="1" fillId="2" borderId="35" xfId="1" applyFont="1" applyFill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4" fontId="1" fillId="2" borderId="30" xfId="1" applyFont="1" applyFill="1" applyBorder="1" applyAlignment="1">
      <alignment horizontal="center"/>
    </xf>
    <xf numFmtId="44" fontId="1" fillId="2" borderId="29" xfId="1" applyFont="1" applyFill="1" applyBorder="1" applyAlignment="1">
      <alignment horizontal="center"/>
    </xf>
    <xf numFmtId="44" fontId="1" fillId="2" borderId="15" xfId="1" applyFont="1" applyFill="1" applyBorder="1" applyAlignment="1">
      <alignment horizontal="center"/>
    </xf>
    <xf numFmtId="44" fontId="1" fillId="2" borderId="16" xfId="1" applyFont="1" applyFill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0" fillId="0" borderId="16" xfId="1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view="pageLayout" topLeftCell="A42" workbookViewId="0">
      <selection activeCell="F59" sqref="F59"/>
    </sheetView>
  </sheetViews>
  <sheetFormatPr baseColWidth="10" defaultColWidth="11.5703125" defaultRowHeight="15"/>
  <cols>
    <col min="1" max="1" width="11.5703125" style="1"/>
    <col min="2" max="2" width="12.42578125" style="1" bestFit="1" customWidth="1"/>
    <col min="3" max="3" width="11.5703125" style="1"/>
    <col min="4" max="4" width="14" style="1" bestFit="1" customWidth="1"/>
    <col min="5" max="5" width="13.42578125" style="1" customWidth="1"/>
    <col min="6" max="6" width="13.140625" style="1" bestFit="1" customWidth="1"/>
    <col min="7" max="7" width="13.28515625" style="1" customWidth="1"/>
    <col min="8" max="8" width="11.140625" style="1" customWidth="1"/>
    <col min="9" max="9" width="9.85546875" style="1" customWidth="1"/>
    <col min="10" max="10" width="9.5703125" style="1" customWidth="1"/>
    <col min="11" max="16384" width="11.5703125" style="1"/>
  </cols>
  <sheetData>
    <row r="1" spans="1:11" ht="15.75">
      <c r="A1" s="3" t="s">
        <v>60</v>
      </c>
    </row>
    <row r="2" spans="1:11" ht="15.75" thickBot="1"/>
    <row r="3" spans="1:11">
      <c r="A3" s="108" t="s">
        <v>70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</row>
    <row r="4" spans="1:11" ht="15.75" thickBo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1">
      <c r="A5" s="54" t="s">
        <v>56</v>
      </c>
    </row>
    <row r="7" spans="1:11">
      <c r="A7" s="18" t="s">
        <v>22</v>
      </c>
      <c r="B7" s="52"/>
      <c r="C7" s="20"/>
      <c r="D7" s="49" t="s">
        <v>23</v>
      </c>
      <c r="E7" s="21" t="s">
        <v>24</v>
      </c>
      <c r="F7" s="21" t="s">
        <v>25</v>
      </c>
      <c r="G7" s="21" t="s">
        <v>29</v>
      </c>
    </row>
    <row r="8" spans="1:11">
      <c r="A8" s="19" t="s">
        <v>26</v>
      </c>
      <c r="B8" s="28"/>
      <c r="C8" s="20"/>
      <c r="D8" s="50" t="s">
        <v>35</v>
      </c>
      <c r="E8" s="22">
        <v>1</v>
      </c>
      <c r="F8" s="22">
        <v>1</v>
      </c>
      <c r="G8" s="29">
        <f>+F33</f>
        <v>874875</v>
      </c>
    </row>
    <row r="9" spans="1:11">
      <c r="A9" s="19" t="s">
        <v>140</v>
      </c>
      <c r="B9" s="28"/>
      <c r="C9" s="20"/>
      <c r="D9" s="50" t="s">
        <v>120</v>
      </c>
      <c r="E9" s="22">
        <v>2</v>
      </c>
      <c r="F9" s="22">
        <v>2</v>
      </c>
      <c r="G9" s="29">
        <f>+F40</f>
        <v>15000</v>
      </c>
    </row>
    <row r="10" spans="1:11">
      <c r="A10" s="19" t="s">
        <v>27</v>
      </c>
      <c r="B10" s="28"/>
      <c r="C10" s="20"/>
      <c r="D10" s="50" t="s">
        <v>32</v>
      </c>
      <c r="E10" s="22">
        <v>3</v>
      </c>
      <c r="F10" s="22">
        <v>3</v>
      </c>
      <c r="G10" s="29">
        <f>+D46</f>
        <v>9720</v>
      </c>
    </row>
    <row r="11" spans="1:11">
      <c r="A11" s="19" t="s">
        <v>28</v>
      </c>
      <c r="B11" s="28"/>
      <c r="C11" s="20"/>
      <c r="D11" s="51" t="s">
        <v>33</v>
      </c>
      <c r="E11" s="26">
        <v>3</v>
      </c>
      <c r="F11" s="26">
        <v>3</v>
      </c>
      <c r="G11" s="30">
        <f>+D50</f>
        <v>15000</v>
      </c>
    </row>
    <row r="12" spans="1:11">
      <c r="A12" s="23" t="s">
        <v>36</v>
      </c>
      <c r="B12" s="27"/>
      <c r="C12" s="28"/>
      <c r="D12" s="34"/>
      <c r="E12" s="34"/>
      <c r="F12" s="34"/>
      <c r="G12" s="31">
        <f>SUM(G8:G11)</f>
        <v>914595</v>
      </c>
    </row>
    <row r="13" spans="1:11">
      <c r="A13" s="19" t="s">
        <v>30</v>
      </c>
      <c r="B13" s="28"/>
      <c r="C13" s="20"/>
      <c r="D13" s="38" t="s">
        <v>34</v>
      </c>
      <c r="E13" s="60"/>
      <c r="F13" s="35"/>
      <c r="G13" s="32">
        <f>+G12*1%</f>
        <v>9145.9500000000007</v>
      </c>
    </row>
    <row r="14" spans="1:11">
      <c r="A14" s="53" t="s">
        <v>55</v>
      </c>
      <c r="B14" s="28"/>
      <c r="C14" s="20"/>
      <c r="D14" s="51"/>
      <c r="E14" s="61">
        <v>4</v>
      </c>
      <c r="F14" s="26"/>
      <c r="G14" s="30">
        <v>0</v>
      </c>
    </row>
    <row r="15" spans="1:11">
      <c r="A15" s="53" t="s">
        <v>58</v>
      </c>
      <c r="B15" s="28"/>
      <c r="C15" s="20"/>
      <c r="D15" s="33"/>
      <c r="E15" s="62">
        <v>5</v>
      </c>
      <c r="F15" s="33"/>
      <c r="G15" s="29">
        <v>0</v>
      </c>
    </row>
    <row r="16" spans="1:11">
      <c r="A16" s="53" t="s">
        <v>57</v>
      </c>
      <c r="B16" s="28"/>
      <c r="C16" s="20"/>
      <c r="D16" s="58"/>
      <c r="E16" s="62">
        <v>6</v>
      </c>
      <c r="F16" s="22"/>
      <c r="G16" s="29">
        <v>-2000</v>
      </c>
    </row>
    <row r="17" spans="1:11">
      <c r="A17" s="57" t="s">
        <v>59</v>
      </c>
      <c r="B17" s="28"/>
      <c r="C17" s="28"/>
      <c r="D17" s="28"/>
      <c r="E17" s="28"/>
      <c r="F17" s="20"/>
      <c r="G17" s="59">
        <f>SUM(G13:G16)</f>
        <v>7145.9500000000007</v>
      </c>
    </row>
    <row r="18" spans="1:11">
      <c r="A18" s="56"/>
    </row>
    <row r="19" spans="1:11">
      <c r="A19" s="18" t="s">
        <v>48</v>
      </c>
      <c r="B19" s="52"/>
      <c r="C19" s="52"/>
      <c r="D19" s="52"/>
      <c r="E19" s="52"/>
      <c r="F19" s="52"/>
      <c r="G19" s="52"/>
      <c r="H19" s="52"/>
      <c r="I19" s="52"/>
      <c r="J19" s="52"/>
      <c r="K19" s="66"/>
    </row>
    <row r="20" spans="1:11">
      <c r="A20" s="5" t="s">
        <v>19</v>
      </c>
      <c r="B20" s="5"/>
      <c r="C20" s="5"/>
      <c r="D20" s="13">
        <v>800000</v>
      </c>
      <c r="E20" s="5"/>
      <c r="F20" s="5"/>
      <c r="G20" s="5"/>
      <c r="H20" s="5"/>
      <c r="I20" s="5"/>
      <c r="J20" s="5"/>
      <c r="K20" s="5"/>
    </row>
    <row r="21" spans="1:11">
      <c r="A21" s="5" t="s">
        <v>18</v>
      </c>
      <c r="B21" s="5"/>
      <c r="C21" s="5"/>
      <c r="D21" s="17">
        <v>29342</v>
      </c>
      <c r="E21" s="5"/>
      <c r="F21" s="5"/>
      <c r="G21" s="5"/>
      <c r="H21" s="5"/>
      <c r="I21" s="5"/>
      <c r="J21" s="5"/>
      <c r="K21" s="5"/>
    </row>
    <row r="22" spans="1:11">
      <c r="A22" s="5" t="s">
        <v>20</v>
      </c>
      <c r="B22" s="5"/>
      <c r="C22" s="5"/>
      <c r="D22" s="13">
        <v>1100000</v>
      </c>
      <c r="E22" s="5"/>
      <c r="F22" s="5"/>
      <c r="G22" s="5"/>
      <c r="H22" s="5"/>
      <c r="I22" s="5"/>
      <c r="J22" s="5"/>
      <c r="K22" s="5"/>
    </row>
    <row r="23" spans="1:11">
      <c r="A23" s="5" t="s">
        <v>21</v>
      </c>
      <c r="B23" s="5"/>
      <c r="C23" s="5"/>
      <c r="D23" s="13">
        <v>900500</v>
      </c>
      <c r="E23" s="5"/>
      <c r="F23" s="5"/>
      <c r="G23" s="5"/>
      <c r="H23" s="5"/>
      <c r="I23" s="5"/>
      <c r="J23" s="5"/>
      <c r="K23" s="5"/>
    </row>
    <row r="24" spans="1:11">
      <c r="A24" s="5"/>
      <c r="B24" s="5"/>
      <c r="C24" s="5"/>
      <c r="D24" s="5"/>
      <c r="E24" s="5"/>
      <c r="F24" s="5"/>
      <c r="G24" s="5"/>
      <c r="H24" s="5"/>
      <c r="I24" s="103"/>
      <c r="J24" s="5"/>
      <c r="K24" s="5"/>
    </row>
    <row r="25" spans="1:11">
      <c r="A25" s="7" t="s">
        <v>146</v>
      </c>
      <c r="B25" s="16">
        <v>800000</v>
      </c>
      <c r="C25" s="5"/>
      <c r="D25" s="5"/>
      <c r="E25" s="16"/>
      <c r="F25" s="5"/>
      <c r="G25" s="5"/>
      <c r="H25" s="104"/>
      <c r="I25" s="5"/>
      <c r="J25" s="9"/>
      <c r="K25" s="105"/>
    </row>
    <row r="26" spans="1:11">
      <c r="A26" s="7"/>
      <c r="B26" s="7"/>
      <c r="C26" s="5"/>
      <c r="D26" s="5"/>
      <c r="E26" s="16"/>
      <c r="F26" s="5"/>
      <c r="G26" s="5"/>
      <c r="H26" s="104"/>
      <c r="I26" s="5"/>
      <c r="J26" s="9"/>
      <c r="K26" s="105"/>
    </row>
    <row r="27" spans="1:11">
      <c r="A27" s="1" t="s">
        <v>41</v>
      </c>
    </row>
    <row r="28" spans="1:11">
      <c r="B28" s="1" t="s">
        <v>42</v>
      </c>
      <c r="D28" s="45"/>
      <c r="G28" s="45">
        <f>+D23*25%</f>
        <v>225125</v>
      </c>
      <c r="H28" s="2" t="s">
        <v>43</v>
      </c>
    </row>
    <row r="29" spans="1:11">
      <c r="A29" s="43" t="s">
        <v>38</v>
      </c>
      <c r="B29" s="1" t="s">
        <v>37</v>
      </c>
    </row>
    <row r="31" spans="1:11">
      <c r="A31" s="1" t="s">
        <v>40</v>
      </c>
    </row>
    <row r="32" spans="1:11">
      <c r="B32" s="1" t="s">
        <v>147</v>
      </c>
      <c r="F32" s="44">
        <f>+B25-G28</f>
        <v>574875</v>
      </c>
    </row>
    <row r="33" spans="1:11">
      <c r="B33" s="1" t="s">
        <v>44</v>
      </c>
      <c r="F33" s="45">
        <f>+D22-G28</f>
        <v>874875</v>
      </c>
      <c r="G33" s="2" t="s">
        <v>45</v>
      </c>
    </row>
    <row r="34" spans="1:11">
      <c r="A34" s="18" t="s">
        <v>141</v>
      </c>
      <c r="B34" s="52"/>
      <c r="C34" s="52"/>
      <c r="D34" s="52"/>
      <c r="E34" s="52"/>
      <c r="F34" s="52"/>
      <c r="G34" s="52"/>
      <c r="H34" s="52"/>
      <c r="I34" s="52"/>
      <c r="J34" s="52"/>
      <c r="K34" s="66"/>
    </row>
    <row r="35" spans="1:11">
      <c r="A35" s="1" t="s">
        <v>142</v>
      </c>
    </row>
    <row r="36" spans="1:11">
      <c r="B36" s="1" t="s">
        <v>19</v>
      </c>
      <c r="D36" s="44"/>
      <c r="F36" s="44">
        <v>20000</v>
      </c>
    </row>
    <row r="37" spans="1:11">
      <c r="B37" s="47" t="s">
        <v>143</v>
      </c>
      <c r="C37" s="6"/>
      <c r="D37" s="6"/>
      <c r="E37" s="6"/>
      <c r="F37" s="48">
        <v>5000</v>
      </c>
      <c r="G37" s="45"/>
    </row>
    <row r="38" spans="1:11">
      <c r="F38" s="44">
        <f>SUM(F36:F37)</f>
        <v>25000</v>
      </c>
    </row>
    <row r="39" spans="1:11">
      <c r="B39" s="47" t="s">
        <v>144</v>
      </c>
      <c r="C39" s="6"/>
      <c r="D39" s="6"/>
      <c r="E39" s="6"/>
      <c r="F39" s="48">
        <f>-F38/5*2</f>
        <v>-10000</v>
      </c>
    </row>
    <row r="40" spans="1:11">
      <c r="B40" s="1" t="s">
        <v>145</v>
      </c>
      <c r="F40" s="45">
        <f>SUM(F38:F39)</f>
        <v>15000</v>
      </c>
      <c r="G40" s="2" t="s">
        <v>45</v>
      </c>
    </row>
    <row r="42" spans="1:11">
      <c r="A42" s="18" t="s">
        <v>53</v>
      </c>
      <c r="B42" s="52"/>
      <c r="C42" s="52"/>
      <c r="D42" s="52"/>
      <c r="E42" s="52"/>
      <c r="F42" s="52"/>
      <c r="G42" s="52"/>
      <c r="H42" s="52"/>
      <c r="I42" s="52"/>
      <c r="J42" s="52"/>
      <c r="K42" s="66"/>
    </row>
    <row r="43" spans="1:11">
      <c r="A43" s="1" t="s">
        <v>49</v>
      </c>
    </row>
    <row r="44" spans="1:11">
      <c r="A44" s="1" t="s">
        <v>52</v>
      </c>
      <c r="D44" s="87">
        <v>1500</v>
      </c>
    </row>
    <row r="45" spans="1:11">
      <c r="A45" s="47" t="s">
        <v>54</v>
      </c>
      <c r="B45" s="6"/>
      <c r="C45" s="6"/>
      <c r="D45" s="48">
        <v>6.48</v>
      </c>
    </row>
    <row r="46" spans="1:11">
      <c r="A46" s="2" t="s">
        <v>45</v>
      </c>
      <c r="B46" s="2"/>
      <c r="C46" s="2"/>
      <c r="D46" s="45">
        <f>+D44*D45</f>
        <v>9720</v>
      </c>
    </row>
    <row r="48" spans="1:11">
      <c r="A48" s="1" t="s">
        <v>50</v>
      </c>
    </row>
    <row r="49" spans="1:7">
      <c r="A49" s="1" t="s">
        <v>51</v>
      </c>
      <c r="D49" s="44">
        <v>15000</v>
      </c>
    </row>
    <row r="50" spans="1:7">
      <c r="A50" s="2" t="s">
        <v>45</v>
      </c>
      <c r="D50" s="2">
        <f>+D49</f>
        <v>15000</v>
      </c>
    </row>
    <row r="53" spans="1:7">
      <c r="A53" s="54" t="s">
        <v>61</v>
      </c>
    </row>
    <row r="55" spans="1:7">
      <c r="A55" s="1" t="s">
        <v>62</v>
      </c>
      <c r="G55" s="44">
        <f>+G13</f>
        <v>9145.9500000000007</v>
      </c>
    </row>
    <row r="56" spans="1:7">
      <c r="A56" s="46" t="s">
        <v>63</v>
      </c>
      <c r="G56" s="44">
        <v>0</v>
      </c>
    </row>
    <row r="57" spans="1:7">
      <c r="A57" s="47" t="s">
        <v>64</v>
      </c>
      <c r="B57" s="6"/>
      <c r="C57" s="6"/>
      <c r="D57" s="6"/>
      <c r="E57" s="6"/>
      <c r="F57" s="6"/>
      <c r="G57" s="48">
        <v>0</v>
      </c>
    </row>
    <row r="58" spans="1:7">
      <c r="A58" s="46" t="s">
        <v>65</v>
      </c>
      <c r="G58" s="44">
        <f>SUM(G55:G57)</f>
        <v>9145.9500000000007</v>
      </c>
    </row>
    <row r="59" spans="1:7">
      <c r="A59" s="1" t="s">
        <v>162</v>
      </c>
      <c r="G59" s="44">
        <f>+G58*9%</f>
        <v>823.13549999999998</v>
      </c>
    </row>
    <row r="60" spans="1:7">
      <c r="A60" s="1" t="s">
        <v>66</v>
      </c>
      <c r="G60" s="44">
        <f>+G59*11</f>
        <v>9054.4904999999999</v>
      </c>
    </row>
    <row r="63" spans="1:7">
      <c r="A63" s="1" t="s">
        <v>148</v>
      </c>
    </row>
    <row r="64" spans="1:7">
      <c r="A64" s="1" t="s">
        <v>67</v>
      </c>
    </row>
    <row r="65" spans="1:1">
      <c r="A65" s="1" t="s">
        <v>68</v>
      </c>
    </row>
  </sheetData>
  <mergeCells count="1">
    <mergeCell ref="A3:K4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&amp;L&amp;"-,Negrita"&amp;K00-045GUÍA DE TRABAJOS PRÁCTICOS.
UNIDAD VIII&amp;R&amp;"-,Negrita"&amp;K00-046Florencia I. Taier</oddHeader>
    <oddFooter>&amp;L&amp;G &amp;C&amp;"-,Negrita"&amp;K00-047UCC. FACEA. 
IMPUESTOS I. Cát. "B"&amp;R&amp;"-,Negrita"&amp;K00-047Página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0"/>
  <sheetViews>
    <sheetView view="pageLayout" topLeftCell="A101" workbookViewId="0">
      <selection activeCell="J78" sqref="J78"/>
    </sheetView>
  </sheetViews>
  <sheetFormatPr baseColWidth="10" defaultColWidth="11.5703125" defaultRowHeight="15"/>
  <cols>
    <col min="1" max="2" width="11.5703125" style="1"/>
    <col min="3" max="3" width="13.140625" style="1" bestFit="1" customWidth="1"/>
    <col min="4" max="4" width="13" style="1" bestFit="1" customWidth="1"/>
    <col min="5" max="7" width="12.42578125" style="1" bestFit="1" customWidth="1"/>
    <col min="8" max="8" width="10.140625" style="1" customWidth="1"/>
    <col min="9" max="16384" width="11.5703125" style="1"/>
  </cols>
  <sheetData>
    <row r="1" spans="1:10" ht="15.75">
      <c r="A1" s="3" t="s">
        <v>69</v>
      </c>
    </row>
    <row r="2" spans="1:10" ht="15.75" thickBot="1"/>
    <row r="3" spans="1:10">
      <c r="A3" s="108" t="s">
        <v>128</v>
      </c>
      <c r="B3" s="109"/>
      <c r="C3" s="109"/>
      <c r="D3" s="109"/>
      <c r="E3" s="109"/>
      <c r="F3" s="109"/>
      <c r="G3" s="109"/>
      <c r="H3" s="109"/>
      <c r="I3" s="109"/>
      <c r="J3" s="110"/>
    </row>
    <row r="4" spans="1:10" ht="15.75" thickBot="1">
      <c r="A4" s="111"/>
      <c r="B4" s="112"/>
      <c r="C4" s="112"/>
      <c r="D4" s="112"/>
      <c r="E4" s="112"/>
      <c r="F4" s="112"/>
      <c r="G4" s="112"/>
      <c r="H4" s="112"/>
      <c r="I4" s="112"/>
      <c r="J4" s="113"/>
    </row>
    <row r="5" spans="1:10">
      <c r="A5" s="54" t="s">
        <v>56</v>
      </c>
    </row>
    <row r="6" spans="1:10" ht="15.75" thickBot="1"/>
    <row r="7" spans="1:10">
      <c r="A7" s="115" t="s">
        <v>71</v>
      </c>
      <c r="B7" s="116"/>
      <c r="C7" s="116"/>
      <c r="D7" s="116"/>
      <c r="E7" s="119" t="s">
        <v>72</v>
      </c>
      <c r="F7" s="119"/>
      <c r="G7" s="116" t="s">
        <v>23</v>
      </c>
      <c r="H7" s="116" t="s">
        <v>24</v>
      </c>
      <c r="I7" s="121" t="s">
        <v>25</v>
      </c>
    </row>
    <row r="8" spans="1:10" ht="15.75" thickBot="1">
      <c r="A8" s="117"/>
      <c r="B8" s="118"/>
      <c r="C8" s="118"/>
      <c r="D8" s="118"/>
      <c r="E8" s="63" t="s">
        <v>73</v>
      </c>
      <c r="F8" s="63" t="s">
        <v>74</v>
      </c>
      <c r="G8" s="120"/>
      <c r="H8" s="120"/>
      <c r="I8" s="122"/>
    </row>
    <row r="9" spans="1:10">
      <c r="A9" s="80" t="s">
        <v>75</v>
      </c>
      <c r="B9" s="7"/>
      <c r="C9" s="7"/>
      <c r="D9" s="81"/>
      <c r="E9" s="124">
        <v>875430</v>
      </c>
      <c r="F9" s="125"/>
      <c r="G9" s="33"/>
      <c r="H9" s="99" t="s">
        <v>125</v>
      </c>
      <c r="I9" s="88"/>
    </row>
    <row r="10" spans="1:10">
      <c r="A10" s="19" t="s">
        <v>27</v>
      </c>
      <c r="B10" s="28"/>
      <c r="C10" s="28"/>
      <c r="D10" s="20"/>
      <c r="E10" s="29"/>
      <c r="F10" s="64">
        <f>+F40</f>
        <v>640</v>
      </c>
      <c r="G10" s="75" t="s">
        <v>32</v>
      </c>
      <c r="H10" s="99" t="s">
        <v>96</v>
      </c>
      <c r="I10" s="89">
        <v>1</v>
      </c>
    </row>
    <row r="11" spans="1:10">
      <c r="A11" s="19" t="s">
        <v>105</v>
      </c>
      <c r="B11" s="28"/>
      <c r="C11" s="28"/>
      <c r="D11" s="20"/>
      <c r="E11" s="29">
        <v>500</v>
      </c>
      <c r="F11" s="64"/>
      <c r="G11" s="75" t="s">
        <v>33</v>
      </c>
      <c r="H11" s="99" t="s">
        <v>100</v>
      </c>
      <c r="I11" s="89">
        <v>2</v>
      </c>
    </row>
    <row r="12" spans="1:10">
      <c r="A12" s="19" t="s">
        <v>106</v>
      </c>
      <c r="B12" s="28"/>
      <c r="C12" s="28"/>
      <c r="D12" s="20"/>
      <c r="E12" s="29">
        <v>1500</v>
      </c>
      <c r="F12" s="64"/>
      <c r="G12" s="75" t="str">
        <f>+G11</f>
        <v>Art. 4 e)</v>
      </c>
      <c r="H12" s="99" t="s">
        <v>100</v>
      </c>
      <c r="I12" s="89">
        <v>2</v>
      </c>
    </row>
    <row r="13" spans="1:10">
      <c r="A13" s="19" t="s">
        <v>97</v>
      </c>
      <c r="B13" s="28"/>
      <c r="C13" s="28"/>
      <c r="D13" s="20"/>
      <c r="E13" s="64"/>
      <c r="F13" s="29">
        <f>+C60</f>
        <v>1800</v>
      </c>
      <c r="G13" s="76" t="s">
        <v>120</v>
      </c>
      <c r="H13" s="99" t="s">
        <v>107</v>
      </c>
      <c r="I13" s="90">
        <v>3</v>
      </c>
    </row>
    <row r="14" spans="1:10">
      <c r="A14" s="19" t="s">
        <v>121</v>
      </c>
      <c r="B14" s="6"/>
      <c r="C14" s="6"/>
      <c r="D14" s="65"/>
      <c r="E14" s="29"/>
      <c r="F14" s="64">
        <f>+F84</f>
        <v>50000</v>
      </c>
      <c r="G14" s="33" t="s">
        <v>31</v>
      </c>
      <c r="H14" s="99" t="s">
        <v>123</v>
      </c>
      <c r="I14" s="89">
        <v>4</v>
      </c>
    </row>
    <row r="15" spans="1:10">
      <c r="A15" s="19" t="s">
        <v>76</v>
      </c>
      <c r="B15" s="28"/>
      <c r="C15" s="28"/>
      <c r="D15" s="20"/>
      <c r="E15" s="29">
        <v>1000</v>
      </c>
      <c r="F15" s="64"/>
      <c r="G15" s="75" t="s">
        <v>122</v>
      </c>
      <c r="H15" s="99" t="s">
        <v>123</v>
      </c>
      <c r="I15" s="89">
        <v>5</v>
      </c>
    </row>
    <row r="16" spans="1:10" ht="15.75" thickBot="1">
      <c r="A16" s="18" t="s">
        <v>77</v>
      </c>
      <c r="B16" s="52"/>
      <c r="C16" s="52"/>
      <c r="D16" s="66"/>
      <c r="E16" s="133">
        <f>SUM(F10:F15)-SUM(E10:E15)</f>
        <v>49440</v>
      </c>
      <c r="F16" s="134"/>
      <c r="G16" s="67"/>
      <c r="H16" s="96"/>
      <c r="I16" s="91"/>
    </row>
    <row r="17" spans="1:11">
      <c r="A17" s="68" t="s">
        <v>78</v>
      </c>
      <c r="B17" s="69"/>
      <c r="C17" s="69"/>
      <c r="D17" s="70"/>
      <c r="E17" s="131">
        <f>+E9+E16</f>
        <v>924870</v>
      </c>
      <c r="F17" s="132"/>
      <c r="G17" s="78"/>
      <c r="H17" s="97"/>
      <c r="I17" s="92"/>
    </row>
    <row r="18" spans="1:11">
      <c r="A18" s="71" t="s">
        <v>79</v>
      </c>
      <c r="B18" s="52"/>
      <c r="C18" s="52"/>
      <c r="D18" s="66"/>
      <c r="E18" s="133">
        <f>+E17*1%</f>
        <v>9248.7000000000007</v>
      </c>
      <c r="F18" s="134"/>
      <c r="G18" s="67" t="s">
        <v>127</v>
      </c>
      <c r="H18" s="96"/>
      <c r="I18" s="93"/>
    </row>
    <row r="19" spans="1:11">
      <c r="A19" s="102" t="s">
        <v>126</v>
      </c>
      <c r="B19" s="28"/>
      <c r="C19" s="28"/>
      <c r="D19" s="20"/>
      <c r="E19" s="135">
        <f>-E18</f>
        <v>-9248.7000000000007</v>
      </c>
      <c r="F19" s="136"/>
      <c r="G19" s="77" t="s">
        <v>127</v>
      </c>
      <c r="H19" s="99" t="s">
        <v>129</v>
      </c>
      <c r="I19" s="94">
        <v>6</v>
      </c>
    </row>
    <row r="20" spans="1:11" ht="15.75" thickBot="1">
      <c r="A20" s="72" t="s">
        <v>80</v>
      </c>
      <c r="B20" s="73"/>
      <c r="C20" s="73"/>
      <c r="D20" s="74"/>
      <c r="E20" s="126">
        <v>0</v>
      </c>
      <c r="F20" s="127"/>
      <c r="G20" s="79"/>
      <c r="H20" s="98"/>
      <c r="I20" s="95"/>
    </row>
    <row r="23" spans="1:11">
      <c r="A23" s="18" t="s">
        <v>91</v>
      </c>
      <c r="B23" s="52"/>
      <c r="C23" s="52"/>
      <c r="D23" s="52"/>
      <c r="E23" s="52"/>
      <c r="F23" s="52"/>
      <c r="G23" s="52"/>
      <c r="H23" s="52"/>
      <c r="I23" s="52"/>
      <c r="J23" s="52"/>
      <c r="K23" s="66"/>
    </row>
    <row r="24" spans="1:11">
      <c r="A24" s="54" t="s">
        <v>93</v>
      </c>
    </row>
    <row r="25" spans="1:11">
      <c r="A25" s="54"/>
    </row>
    <row r="26" spans="1:11">
      <c r="A26" s="1" t="s">
        <v>52</v>
      </c>
      <c r="D26" s="87">
        <v>8000</v>
      </c>
    </row>
    <row r="27" spans="1:11">
      <c r="A27" s="47" t="s">
        <v>94</v>
      </c>
      <c r="B27" s="6"/>
      <c r="C27" s="6"/>
      <c r="D27" s="48">
        <v>6.4</v>
      </c>
    </row>
    <row r="28" spans="1:11">
      <c r="A28" s="2" t="s">
        <v>95</v>
      </c>
      <c r="B28" s="2"/>
      <c r="C28" s="2"/>
      <c r="D28" s="45">
        <f>+D26*D27</f>
        <v>51200</v>
      </c>
    </row>
    <row r="29" spans="1:11">
      <c r="A29" s="2"/>
      <c r="B29" s="2"/>
      <c r="C29" s="2"/>
      <c r="D29" s="45"/>
    </row>
    <row r="30" spans="1:11">
      <c r="A30" s="2"/>
      <c r="B30" s="2"/>
      <c r="C30" s="2"/>
      <c r="D30" s="45"/>
    </row>
    <row r="31" spans="1:11">
      <c r="A31" s="2"/>
      <c r="B31" s="2"/>
      <c r="C31" s="2"/>
      <c r="D31" s="45"/>
    </row>
    <row r="32" spans="1:11">
      <c r="A32" s="2"/>
      <c r="B32" s="2"/>
      <c r="C32" s="2"/>
      <c r="D32" s="45"/>
    </row>
    <row r="33" spans="1:11">
      <c r="A33" s="54" t="s">
        <v>92</v>
      </c>
    </row>
    <row r="34" spans="1:11">
      <c r="A34" s="1" t="s">
        <v>49</v>
      </c>
    </row>
    <row r="36" spans="1:11">
      <c r="A36" s="1" t="s">
        <v>52</v>
      </c>
      <c r="D36" s="87">
        <v>8000</v>
      </c>
    </row>
    <row r="37" spans="1:11">
      <c r="A37" s="47" t="s">
        <v>54</v>
      </c>
      <c r="B37" s="6"/>
      <c r="C37" s="6"/>
      <c r="D37" s="48">
        <v>6.48</v>
      </c>
    </row>
    <row r="38" spans="1:11">
      <c r="A38" s="2" t="s">
        <v>92</v>
      </c>
      <c r="B38" s="2"/>
      <c r="C38" s="2"/>
      <c r="D38" s="45">
        <f>+D36*D37</f>
        <v>51840</v>
      </c>
    </row>
    <row r="40" spans="1:11">
      <c r="A40" s="5" t="s">
        <v>116</v>
      </c>
      <c r="B40" s="5"/>
      <c r="C40" s="5"/>
      <c r="D40" s="5"/>
      <c r="E40" s="5"/>
      <c r="F40" s="16">
        <f>+D38-D28</f>
        <v>640</v>
      </c>
      <c r="G40" s="7"/>
    </row>
    <row r="42" spans="1:11">
      <c r="A42" s="18" t="s">
        <v>101</v>
      </c>
      <c r="B42" s="52"/>
      <c r="C42" s="52"/>
      <c r="D42" s="52"/>
      <c r="E42" s="52"/>
      <c r="F42" s="52"/>
      <c r="G42" s="52"/>
      <c r="H42" s="52"/>
      <c r="I42" s="52"/>
      <c r="J42" s="52"/>
      <c r="K42" s="66"/>
    </row>
    <row r="43" spans="1:11">
      <c r="A43" s="1" t="s">
        <v>161</v>
      </c>
    </row>
    <row r="44" spans="1:11">
      <c r="A44" s="1" t="s">
        <v>151</v>
      </c>
    </row>
    <row r="46" spans="1:11">
      <c r="A46" s="18" t="s">
        <v>102</v>
      </c>
      <c r="B46" s="52"/>
      <c r="C46" s="52"/>
      <c r="D46" s="52"/>
      <c r="E46" s="52"/>
      <c r="F46" s="52"/>
      <c r="G46" s="52"/>
      <c r="H46" s="52"/>
      <c r="I46" s="52"/>
      <c r="J46" s="52"/>
      <c r="K46" s="66"/>
    </row>
    <row r="47" spans="1:11">
      <c r="A47" s="54" t="s">
        <v>87</v>
      </c>
    </row>
    <row r="48" spans="1:11">
      <c r="A48" s="1" t="s">
        <v>90</v>
      </c>
      <c r="C48" s="5"/>
      <c r="D48" s="5"/>
    </row>
    <row r="49" spans="1:11">
      <c r="C49" s="13"/>
      <c r="D49" s="13"/>
    </row>
    <row r="50" spans="1:11">
      <c r="A50" s="5" t="s">
        <v>88</v>
      </c>
      <c r="B50" s="5"/>
      <c r="C50" s="13"/>
      <c r="D50" s="100">
        <v>2000</v>
      </c>
    </row>
    <row r="51" spans="1:11">
      <c r="A51" s="6" t="s">
        <v>98</v>
      </c>
      <c r="B51" s="6"/>
      <c r="C51" s="48"/>
      <c r="D51" s="48">
        <v>8</v>
      </c>
    </row>
    <row r="52" spans="1:11">
      <c r="A52" s="1" t="s">
        <v>89</v>
      </c>
      <c r="C52" s="5"/>
      <c r="D52" s="13">
        <f>+D50*D51</f>
        <v>16000</v>
      </c>
    </row>
    <row r="53" spans="1:11">
      <c r="A53" s="5"/>
      <c r="B53" s="5"/>
      <c r="C53" s="5"/>
      <c r="D53" s="5"/>
    </row>
    <row r="54" spans="1:11">
      <c r="A54" s="1" t="s">
        <v>99</v>
      </c>
    </row>
    <row r="55" spans="1:11">
      <c r="A55" s="19" t="s">
        <v>97</v>
      </c>
      <c r="B55" s="28"/>
      <c r="C55" s="33" t="s">
        <v>81</v>
      </c>
      <c r="D55" s="50" t="s">
        <v>82</v>
      </c>
      <c r="F55" s="5"/>
      <c r="G55" s="5"/>
      <c r="H55" s="5"/>
      <c r="I55" s="5"/>
    </row>
    <row r="56" spans="1:11">
      <c r="A56" s="4" t="s">
        <v>83</v>
      </c>
      <c r="B56" s="5"/>
      <c r="C56" s="82">
        <v>20000</v>
      </c>
      <c r="D56" s="83">
        <v>20000</v>
      </c>
    </row>
    <row r="57" spans="1:11">
      <c r="A57" s="4" t="s">
        <v>84</v>
      </c>
      <c r="B57" s="5"/>
      <c r="C57" s="82">
        <v>0</v>
      </c>
      <c r="D57" s="83">
        <v>0</v>
      </c>
      <c r="E57" s="5"/>
      <c r="F57" s="5"/>
      <c r="G57" s="7"/>
      <c r="H57" s="5"/>
      <c r="I57" s="5"/>
    </row>
    <row r="58" spans="1:11">
      <c r="A58" s="4" t="s">
        <v>85</v>
      </c>
      <c r="B58" s="5"/>
      <c r="C58" s="82">
        <v>14200</v>
      </c>
      <c r="D58" s="83">
        <f>+D52</f>
        <v>16000</v>
      </c>
    </row>
    <row r="59" spans="1:11">
      <c r="A59" s="84" t="s">
        <v>86</v>
      </c>
      <c r="B59" s="6"/>
      <c r="C59" s="32">
        <f>+C56+C57-C58</f>
        <v>5800</v>
      </c>
      <c r="D59" s="85">
        <f>+D56+D57-D58</f>
        <v>4000</v>
      </c>
    </row>
    <row r="60" spans="1:11">
      <c r="A60" s="128" t="s">
        <v>115</v>
      </c>
      <c r="B60" s="129"/>
      <c r="C60" s="129">
        <f>+C59-D59</f>
        <v>1800</v>
      </c>
      <c r="D60" s="130"/>
    </row>
    <row r="62" spans="1:11">
      <c r="A62" s="18" t="s">
        <v>124</v>
      </c>
      <c r="B62" s="52"/>
      <c r="C62" s="52"/>
      <c r="D62" s="52"/>
      <c r="E62" s="52"/>
      <c r="F62" s="52"/>
      <c r="G62" s="52"/>
      <c r="H62" s="52"/>
      <c r="I62" s="52"/>
      <c r="J62" s="52"/>
      <c r="K62" s="66"/>
    </row>
    <row r="63" spans="1:11">
      <c r="A63" s="5" t="s">
        <v>19</v>
      </c>
      <c r="B63" s="5"/>
      <c r="C63" s="5"/>
      <c r="D63" s="13">
        <v>870000</v>
      </c>
      <c r="E63" s="5"/>
      <c r="F63" s="5"/>
      <c r="G63" s="5"/>
      <c r="H63" s="5"/>
      <c r="I63" s="5"/>
      <c r="J63" s="5"/>
      <c r="K63" s="5"/>
    </row>
    <row r="64" spans="1:11">
      <c r="A64" s="5" t="s">
        <v>18</v>
      </c>
      <c r="B64" s="5"/>
      <c r="C64" s="5"/>
      <c r="D64" s="17">
        <v>36770</v>
      </c>
      <c r="E64" s="5"/>
      <c r="F64" s="5"/>
      <c r="G64" s="5"/>
      <c r="H64" s="5"/>
      <c r="I64" s="5"/>
      <c r="J64" s="5"/>
      <c r="K64" s="5"/>
    </row>
    <row r="65" spans="1:11">
      <c r="A65" s="5" t="s">
        <v>20</v>
      </c>
      <c r="B65" s="5"/>
      <c r="C65" s="5"/>
      <c r="D65" s="13">
        <v>830000</v>
      </c>
      <c r="E65" s="5"/>
      <c r="F65" s="5"/>
      <c r="G65" s="5"/>
      <c r="H65" s="5"/>
      <c r="I65" s="5"/>
      <c r="J65" s="5"/>
      <c r="K65" s="5"/>
    </row>
    <row r="66" spans="1:11">
      <c r="A66" s="5"/>
      <c r="B66" s="5"/>
      <c r="C66" s="5"/>
      <c r="D66" s="5"/>
      <c r="E66" s="5"/>
      <c r="F66" s="5"/>
      <c r="G66" s="5"/>
      <c r="H66" s="24"/>
      <c r="I66" s="42" t="s">
        <v>0</v>
      </c>
      <c r="J66" s="36"/>
      <c r="K66" s="25"/>
    </row>
    <row r="67" spans="1:11">
      <c r="A67" s="7" t="s">
        <v>1</v>
      </c>
      <c r="B67" s="7"/>
      <c r="C67" s="8" t="s">
        <v>108</v>
      </c>
      <c r="D67" s="7"/>
      <c r="E67" s="7"/>
      <c r="F67" s="5"/>
      <c r="G67" s="5"/>
      <c r="H67" s="4"/>
      <c r="I67" s="9" t="s">
        <v>2</v>
      </c>
      <c r="J67" s="9" t="s">
        <v>6</v>
      </c>
      <c r="K67" s="10"/>
    </row>
    <row r="68" spans="1:11">
      <c r="A68" s="7"/>
      <c r="B68" s="7"/>
      <c r="C68" s="123" t="s">
        <v>4</v>
      </c>
      <c r="D68" s="123"/>
      <c r="E68" s="123"/>
      <c r="F68" s="5"/>
      <c r="G68" s="5"/>
      <c r="H68" s="4"/>
      <c r="I68" s="9" t="s">
        <v>5</v>
      </c>
      <c r="J68" s="9" t="s">
        <v>8</v>
      </c>
      <c r="K68" s="10"/>
    </row>
    <row r="69" spans="1:11">
      <c r="A69" s="5"/>
      <c r="B69" s="5"/>
      <c r="C69" s="5"/>
      <c r="D69" s="5"/>
      <c r="E69" s="5"/>
      <c r="F69" s="5"/>
      <c r="G69" s="5"/>
      <c r="H69" s="4"/>
      <c r="I69" s="9" t="s">
        <v>7</v>
      </c>
      <c r="J69" s="9" t="s">
        <v>10</v>
      </c>
      <c r="K69" s="10"/>
    </row>
    <row r="70" spans="1:11">
      <c r="A70" s="5" t="s">
        <v>109</v>
      </c>
      <c r="B70" s="5"/>
      <c r="C70" s="5"/>
      <c r="D70" s="5"/>
      <c r="E70" s="5"/>
      <c r="F70" s="5"/>
      <c r="G70" s="5"/>
      <c r="H70" s="4"/>
      <c r="I70" s="9" t="s">
        <v>9</v>
      </c>
      <c r="J70" s="101" t="s">
        <v>3</v>
      </c>
      <c r="K70" s="10"/>
    </row>
    <row r="71" spans="1:11">
      <c r="A71" s="5" t="s">
        <v>110</v>
      </c>
      <c r="B71" s="5"/>
      <c r="C71" s="5"/>
      <c r="D71" s="5"/>
      <c r="E71" s="5"/>
      <c r="F71" s="5"/>
      <c r="G71" s="5"/>
      <c r="H71" s="4"/>
      <c r="I71" s="5"/>
      <c r="J71" s="5"/>
      <c r="K71" s="11" t="s">
        <v>11</v>
      </c>
    </row>
    <row r="72" spans="1:11">
      <c r="F72" s="5"/>
      <c r="G72" s="5"/>
      <c r="H72" s="4"/>
      <c r="I72" s="39" t="s">
        <v>12</v>
      </c>
      <c r="J72" s="39" t="s">
        <v>13</v>
      </c>
      <c r="K72" s="11" t="s">
        <v>14</v>
      </c>
    </row>
    <row r="73" spans="1:11">
      <c r="A73" s="5" t="s">
        <v>1</v>
      </c>
      <c r="B73" s="5"/>
      <c r="C73" s="12" t="s">
        <v>113</v>
      </c>
      <c r="D73" s="5"/>
      <c r="E73" s="13">
        <f>+(D63*80%*J75)/200</f>
        <v>187920</v>
      </c>
      <c r="F73" s="5"/>
      <c r="G73" s="5"/>
      <c r="H73" s="40">
        <v>41883</v>
      </c>
      <c r="I73" s="9">
        <v>2000</v>
      </c>
      <c r="J73" s="9">
        <v>2</v>
      </c>
      <c r="K73" s="11" t="s">
        <v>15</v>
      </c>
    </row>
    <row r="74" spans="1:11">
      <c r="A74" s="5"/>
      <c r="B74" s="5"/>
      <c r="C74" s="14" t="s">
        <v>4</v>
      </c>
      <c r="D74" s="14"/>
      <c r="E74" s="5"/>
      <c r="F74" s="5"/>
      <c r="G74" s="5"/>
      <c r="H74" s="41" t="s">
        <v>111</v>
      </c>
      <c r="I74" s="15" t="s">
        <v>112</v>
      </c>
      <c r="J74" s="15">
        <f>4*13</f>
        <v>52</v>
      </c>
      <c r="K74" s="11" t="s">
        <v>16</v>
      </c>
    </row>
    <row r="75" spans="1:11">
      <c r="A75" s="5"/>
      <c r="B75" s="5"/>
      <c r="C75" s="5"/>
      <c r="D75" s="5"/>
      <c r="E75" s="5"/>
      <c r="F75" s="5"/>
      <c r="G75" s="5"/>
      <c r="H75" s="37"/>
      <c r="I75" s="6"/>
      <c r="J75" s="15">
        <f>SUM(J73:J74)</f>
        <v>54</v>
      </c>
      <c r="K75" s="55">
        <v>41639</v>
      </c>
    </row>
    <row r="76" spans="1:11">
      <c r="A76" s="7" t="s">
        <v>17</v>
      </c>
      <c r="B76" s="7"/>
      <c r="C76" s="5" t="s">
        <v>114</v>
      </c>
      <c r="D76" s="5"/>
      <c r="E76" s="16">
        <f>+D63-E73</f>
        <v>682080</v>
      </c>
    </row>
    <row r="78" spans="1:11">
      <c r="A78" s="1" t="s">
        <v>46</v>
      </c>
    </row>
    <row r="79" spans="1:11">
      <c r="B79" s="1" t="s">
        <v>39</v>
      </c>
      <c r="D79" s="44">
        <f>+E76</f>
        <v>682080</v>
      </c>
    </row>
    <row r="80" spans="1:11">
      <c r="B80" s="1" t="s">
        <v>47</v>
      </c>
      <c r="G80" s="45">
        <v>830000</v>
      </c>
      <c r="H80" s="2" t="s">
        <v>45</v>
      </c>
    </row>
    <row r="82" spans="1:11">
      <c r="A82" s="1" t="s">
        <v>117</v>
      </c>
      <c r="F82" s="44">
        <f>+G80</f>
        <v>830000</v>
      </c>
    </row>
    <row r="83" spans="1:11">
      <c r="A83" s="6" t="s">
        <v>118</v>
      </c>
      <c r="B83" s="6"/>
      <c r="C83" s="6"/>
      <c r="D83" s="6"/>
      <c r="E83" s="6"/>
      <c r="F83" s="48">
        <f>870000-90000</f>
        <v>780000</v>
      </c>
    </row>
    <row r="84" spans="1:11">
      <c r="A84" s="2" t="s">
        <v>119</v>
      </c>
      <c r="F84" s="45">
        <f>+F82-F83</f>
        <v>50000</v>
      </c>
    </row>
    <row r="85" spans="1:11">
      <c r="F85" s="2"/>
    </row>
    <row r="86" spans="1:11">
      <c r="A86" s="18" t="s">
        <v>149</v>
      </c>
      <c r="B86" s="52"/>
      <c r="C86" s="52"/>
      <c r="D86" s="52"/>
      <c r="E86" s="52"/>
      <c r="F86" s="52"/>
      <c r="G86" s="52"/>
      <c r="H86" s="52"/>
      <c r="I86" s="52"/>
      <c r="J86" s="52"/>
      <c r="K86" s="66"/>
    </row>
    <row r="87" spans="1:11">
      <c r="F87" s="2"/>
    </row>
    <row r="88" spans="1:11">
      <c r="A88" s="114" t="s">
        <v>22</v>
      </c>
      <c r="B88" s="114"/>
      <c r="C88" s="33" t="s">
        <v>155</v>
      </c>
      <c r="D88" s="33" t="s">
        <v>153</v>
      </c>
      <c r="E88" s="33" t="s">
        <v>154</v>
      </c>
      <c r="F88" s="1" t="s">
        <v>157</v>
      </c>
    </row>
    <row r="89" spans="1:11">
      <c r="A89" s="19" t="s">
        <v>152</v>
      </c>
      <c r="B89" s="28"/>
      <c r="C89" s="106">
        <v>40940</v>
      </c>
      <c r="D89" s="29">
        <v>5000</v>
      </c>
      <c r="E89" s="29">
        <f>+D89-D89/3*2</f>
        <v>1666.6666666666665</v>
      </c>
    </row>
    <row r="90" spans="1:11">
      <c r="A90" s="1" t="s">
        <v>158</v>
      </c>
      <c r="F90" s="2"/>
    </row>
    <row r="91" spans="1:11">
      <c r="A91" s="1" t="s">
        <v>156</v>
      </c>
      <c r="F91" s="2"/>
    </row>
    <row r="92" spans="1:11">
      <c r="F92" s="2"/>
    </row>
    <row r="93" spans="1:11">
      <c r="A93" s="18" t="s">
        <v>150</v>
      </c>
      <c r="B93" s="52"/>
      <c r="C93" s="52"/>
      <c r="D93" s="52"/>
      <c r="E93" s="52"/>
      <c r="F93" s="52"/>
      <c r="G93" s="52"/>
      <c r="H93" s="52"/>
      <c r="I93" s="52"/>
      <c r="J93" s="52"/>
      <c r="K93" s="66"/>
    </row>
    <row r="95" spans="1:11">
      <c r="A95" s="1" t="s">
        <v>133</v>
      </c>
      <c r="E95" s="44"/>
      <c r="F95" s="44">
        <f>33500*35%</f>
        <v>11725</v>
      </c>
    </row>
    <row r="96" spans="1:11">
      <c r="A96" s="1" t="s">
        <v>130</v>
      </c>
      <c r="F96" s="44">
        <f>+E18</f>
        <v>9248.7000000000007</v>
      </c>
    </row>
    <row r="99" spans="1:7">
      <c r="A99" s="1" t="s">
        <v>131</v>
      </c>
    </row>
    <row r="100" spans="1:7">
      <c r="A100" s="1" t="s">
        <v>132</v>
      </c>
    </row>
    <row r="102" spans="1:7">
      <c r="A102" s="1" t="s">
        <v>159</v>
      </c>
      <c r="D102" s="45">
        <f>+F95-F96</f>
        <v>2476.2999999999993</v>
      </c>
    </row>
    <row r="104" spans="1:7">
      <c r="A104" s="5" t="s">
        <v>134</v>
      </c>
      <c r="B104" s="5"/>
      <c r="C104" s="13">
        <f>+F95</f>
        <v>11725</v>
      </c>
      <c r="D104" s="5"/>
    </row>
    <row r="105" spans="1:7">
      <c r="A105" s="47" t="s">
        <v>135</v>
      </c>
      <c r="B105" s="6"/>
      <c r="C105" s="48">
        <f>-D102</f>
        <v>-2476.2999999999993</v>
      </c>
      <c r="D105" s="5"/>
    </row>
    <row r="106" spans="1:7">
      <c r="C106" s="44">
        <f>+C104+C105</f>
        <v>9248.7000000000007</v>
      </c>
    </row>
    <row r="107" spans="1:7">
      <c r="A107" s="86" t="s">
        <v>103</v>
      </c>
      <c r="B107" s="5"/>
      <c r="C107" s="13">
        <v>-500</v>
      </c>
    </row>
    <row r="108" spans="1:7">
      <c r="A108" s="47" t="s">
        <v>104</v>
      </c>
      <c r="B108" s="6"/>
      <c r="C108" s="48">
        <v>-1500</v>
      </c>
    </row>
    <row r="109" spans="1:7">
      <c r="A109" s="2" t="s">
        <v>138</v>
      </c>
      <c r="B109" s="2"/>
      <c r="C109" s="45">
        <f>SUM(C106:C108)</f>
        <v>7248.7000000000007</v>
      </c>
    </row>
    <row r="112" spans="1:7">
      <c r="E112" s="62">
        <v>2011</v>
      </c>
      <c r="F112" s="62">
        <v>2012</v>
      </c>
      <c r="G112" s="33" t="s">
        <v>29</v>
      </c>
    </row>
    <row r="113" spans="1:7">
      <c r="A113" s="19" t="s">
        <v>136</v>
      </c>
      <c r="B113" s="28"/>
      <c r="C113" s="28"/>
      <c r="D113" s="20"/>
      <c r="E113" s="29">
        <v>1000</v>
      </c>
      <c r="F113" s="29">
        <v>2000</v>
      </c>
      <c r="G113" s="29">
        <f>SUM(E113:F113)</f>
        <v>3000</v>
      </c>
    </row>
    <row r="114" spans="1:7">
      <c r="A114" s="19" t="s">
        <v>137</v>
      </c>
      <c r="B114" s="28"/>
      <c r="C114" s="28"/>
      <c r="D114" s="20"/>
      <c r="E114" s="29">
        <v>-1000</v>
      </c>
      <c r="F114" s="58">
        <f>-D102+E113</f>
        <v>-1476.2999999999993</v>
      </c>
      <c r="G114" s="29">
        <f>SUM(E114:F114)</f>
        <v>-2476.2999999999993</v>
      </c>
    </row>
    <row r="115" spans="1:7">
      <c r="A115" s="19" t="s">
        <v>139</v>
      </c>
      <c r="B115" s="28"/>
      <c r="C115" s="28"/>
      <c r="D115" s="20"/>
      <c r="E115" s="29">
        <f>+E113+E114</f>
        <v>0</v>
      </c>
      <c r="F115" s="29">
        <f>+F113+F114</f>
        <v>523.70000000000073</v>
      </c>
      <c r="G115" s="107">
        <f>SUM(E115:F115)</f>
        <v>523.70000000000073</v>
      </c>
    </row>
    <row r="118" spans="1:7">
      <c r="A118" s="1" t="s">
        <v>160</v>
      </c>
    </row>
    <row r="119" spans="1:7">
      <c r="A119" s="1" t="s">
        <v>67</v>
      </c>
    </row>
    <row r="120" spans="1:7">
      <c r="A120" s="1" t="s">
        <v>68</v>
      </c>
    </row>
  </sheetData>
  <mergeCells count="16">
    <mergeCell ref="A88:B88"/>
    <mergeCell ref="A3:J4"/>
    <mergeCell ref="A7:D8"/>
    <mergeCell ref="E7:F7"/>
    <mergeCell ref="G7:G8"/>
    <mergeCell ref="H7:H8"/>
    <mergeCell ref="I7:I8"/>
    <mergeCell ref="C68:E68"/>
    <mergeCell ref="E9:F9"/>
    <mergeCell ref="E20:F20"/>
    <mergeCell ref="A60:B60"/>
    <mergeCell ref="C60:D60"/>
    <mergeCell ref="E17:F17"/>
    <mergeCell ref="E18:F18"/>
    <mergeCell ref="E19:F19"/>
    <mergeCell ref="E16:F16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&amp;L&amp;"-,Negrita"&amp;K00-043GUÍA DE TRABAJOS PRÁCTICOS.
UNIDAD VIII&amp;R&amp;"-,Negrita"&amp;K00-044Florencia I. Taier</oddHeader>
    <oddFooter>&amp;L&amp;G &amp;C&amp;"-,Negrita"&amp;K00-046UCC. FACEA. 
IMPUESTOS I. Cát. "B"&amp;R&amp;"-,Negrita"&amp;K00-046Página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8.01</vt:lpstr>
      <vt:lpstr>8.02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HugoP</dc:creator>
  <cp:lastModifiedBy>Guest</cp:lastModifiedBy>
  <cp:lastPrinted>2014-08-23T23:35:51Z</cp:lastPrinted>
  <dcterms:created xsi:type="dcterms:W3CDTF">2013-12-27T15:56:41Z</dcterms:created>
  <dcterms:modified xsi:type="dcterms:W3CDTF">2014-09-09T16:41:06Z</dcterms:modified>
</cp:coreProperties>
</file>