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555" activeTab="1"/>
  </bookViews>
  <sheets>
    <sheet name="7.01" sheetId="2" r:id="rId1"/>
    <sheet name="7.02" sheetId="1" r:id="rId2"/>
  </sheets>
  <calcPr calcId="125725"/>
</workbook>
</file>

<file path=xl/calcChain.xml><?xml version="1.0" encoding="utf-8"?>
<calcChain xmlns="http://schemas.openxmlformats.org/spreadsheetml/2006/main">
  <c r="E79" i="2"/>
  <c r="D46" l="1"/>
  <c r="D45"/>
  <c r="D21" i="1"/>
  <c r="C40"/>
  <c r="C41" s="1"/>
  <c r="E21" l="1"/>
  <c r="D13"/>
  <c r="D26"/>
  <c r="E26" s="1"/>
  <c r="D25"/>
  <c r="E25" s="1"/>
  <c r="D22"/>
  <c r="E22" s="1"/>
  <c r="E19"/>
  <c r="D19"/>
  <c r="E27" l="1"/>
  <c r="E28" s="1"/>
  <c r="D27"/>
  <c r="E23"/>
  <c r="D23"/>
  <c r="D28"/>
  <c r="E82" i="2"/>
  <c r="E81"/>
  <c r="E83" s="1"/>
  <c r="D66"/>
  <c r="D65"/>
  <c r="D54"/>
  <c r="E53"/>
  <c r="E54" s="1"/>
  <c r="E56" s="1"/>
  <c r="D26"/>
  <c r="D28" s="1"/>
  <c r="D24"/>
  <c r="F58" l="1"/>
  <c r="E57"/>
  <c r="F53"/>
  <c r="F54" s="1"/>
  <c r="E84"/>
  <c r="D30" i="1"/>
  <c r="E30"/>
  <c r="F56" i="2"/>
  <c r="F57" s="1"/>
  <c r="D56"/>
  <c r="D57" s="1"/>
  <c r="G53"/>
  <c r="G54" s="1"/>
  <c r="G56" s="1"/>
  <c r="G57" s="1"/>
  <c r="G58" l="1"/>
  <c r="G59" s="1"/>
  <c r="F59"/>
  <c r="E58"/>
  <c r="E59" s="1"/>
  <c r="D59"/>
  <c r="D32" i="1"/>
  <c r="F45"/>
  <c r="F47" s="1"/>
  <c r="F48" s="1"/>
  <c r="E32"/>
  <c r="F50"/>
  <c r="F52" s="1"/>
  <c r="F53" s="1"/>
  <c r="E33" l="1"/>
  <c r="E34" s="1"/>
  <c r="D34"/>
</calcChain>
</file>

<file path=xl/sharedStrings.xml><?xml version="1.0" encoding="utf-8"?>
<sst xmlns="http://schemas.openxmlformats.org/spreadsheetml/2006/main" count="126" uniqueCount="107">
  <si>
    <t>DATOS DEL EJERCICIO:</t>
  </si>
  <si>
    <t>RESOLUCIÓN EJERCICIO Nº 7.01. RÉGIMEN GENERAL DE RETENCIONES. RG N°830 (AFIP).</t>
  </si>
  <si>
    <t>RESOLUCIÓN EJERCICIO Nº 7.02. RÉGIMEN S/ RENTAS DEL TRABAJO PERSONAL EN REL. DE DEPENDENCIA. RG N°2437 (AFIP).</t>
  </si>
  <si>
    <t>1. Según lo dispuesto en el artículo 24 de la RG N° 830 (AFIP), cuando en una misma factura se incluyen 2 o más conceptos sujetos a retención NO</t>
  </si>
  <si>
    <t>conforme el procedimiento que arroje el mayor importe.</t>
  </si>
  <si>
    <t xml:space="preserve">% a Retener </t>
  </si>
  <si>
    <t>(Inscriptos)</t>
  </si>
  <si>
    <t xml:space="preserve">Monto No Sujeto </t>
  </si>
  <si>
    <t>a Retención</t>
  </si>
  <si>
    <t>Conceptos sujetos</t>
  </si>
  <si>
    <t xml:space="preserve"> a Retención</t>
  </si>
  <si>
    <t>Enajenación de bienes muebles</t>
  </si>
  <si>
    <t xml:space="preserve">De la factura, podemos distinguir 2 conceptos sujetos a retención: </t>
  </si>
  <si>
    <t>Por lo tanto, para éste caso se tomará el procedimiento de los servicios prestados para calcular la retención, ya que será el que arroje el importe más alto.</t>
  </si>
  <si>
    <t>Cálculo de la Retención a efectuar:</t>
  </si>
  <si>
    <t>Monto Neto de IVA (25.000,00 / 1,21)</t>
  </si>
  <si>
    <t>= Monto Neto Sujeto a Retención</t>
  </si>
  <si>
    <t>Mínimo No Sujeto a Retención (s/tabla ANEXO VIII)</t>
  </si>
  <si>
    <t>Retención (alícuota 2% s/tabla ANEXO VIII)</t>
  </si>
  <si>
    <t>Monto de la Factura (incluye IVA)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</si>
  <si>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23, 24, 26, 00 RG N° 830 (AFIP)</t>
    </r>
  </si>
  <si>
    <t>La base de cálculo de la retención se calcula como el precio neto de la operación menos el IVA según el art. 23 RG N° 830 (AFIP)</t>
  </si>
  <si>
    <t>Pago de Servicios</t>
  </si>
  <si>
    <t>+ Pagos anteriores del MISMO MES</t>
  </si>
  <si>
    <t>- Retenciones efectuadas en el MISMO MES</t>
  </si>
  <si>
    <t>Retención a Practicar</t>
  </si>
  <si>
    <t>2. Según los pagos efectuados, y teniendo en cuenta la alícuota y montos no sujetos a retención correspondientes, se detalla a continuación el cálculo</t>
  </si>
  <si>
    <t>(No Inscriptos)</t>
  </si>
  <si>
    <t>Prestación de Servicios</t>
  </si>
  <si>
    <t>Retención Junio</t>
  </si>
  <si>
    <t>Retención (alícuota 28% s/tabla ANEXO VIII)</t>
  </si>
  <si>
    <t>Monto Neto Sujeto a Retención</t>
  </si>
  <si>
    <t>Retenciones Julio</t>
  </si>
  <si>
    <t>En este caso, el cálculo de la retención se realiza de acuerdo al método acumulativo dispuesto en el artículo 26 de la RG N°830 (AFIP), que especifica</t>
  </si>
  <si>
    <t>el procedimiento a aplicarse cuando se realizan varios pagos durante el mes calendario a un mismo beneficiario por igual concepto.</t>
  </si>
  <si>
    <t>Pago Acumulado</t>
  </si>
  <si>
    <t>El importe de c/pago se adicionará a los pagos anteriores.</t>
  </si>
  <si>
    <t>Se detrae el importe no sujeto a retención.</t>
  </si>
  <si>
    <t>Al excedente se le aplica la alícuota que corresponda.</t>
  </si>
  <si>
    <t>Se detrae la suma de las retenciones ya practicadas.</t>
  </si>
  <si>
    <t>Retención Agosto</t>
  </si>
  <si>
    <t>de las retenciones mes a mes (Nota: Recordar que la retención debe practicarse en el momento que se efectúa el PAGO).</t>
  </si>
  <si>
    <t xml:space="preserve">3. En este caso (sujeto inscripto) el porcentaje a retener sobre el pago de honorarios profesionales (PROFESIONALES LIBERALES) se determina mediante una </t>
  </si>
  <si>
    <t>Monto Fijo</t>
  </si>
  <si>
    <t xml:space="preserve">Más el </t>
  </si>
  <si>
    <t>s/el excedente de</t>
  </si>
  <si>
    <t>Cálculo de la Retención</t>
  </si>
  <si>
    <t>- Mínimo No Sujeto a Retención (s/ tabla ANEXO VIII)</t>
  </si>
  <si>
    <t>+Monto Fijo (s/ escala ANEXO VIII)</t>
  </si>
  <si>
    <t>= Retención a Practicar</t>
  </si>
  <si>
    <t>Cátedra de  Legislación y Técnica Fiscal I (UNC). "CAPITULO XII: Regimenes de Retención y Percepción."  Impuesto a las Ganancias. 5ta Edición. ed. Facultad de </t>
  </si>
  <si>
    <t xml:space="preserve">Ciencias Económicas. UNC., 2010. pp. 473-522. </t>
  </si>
  <si>
    <t>Concepto</t>
  </si>
  <si>
    <t>Sueldo Neto Acumulado</t>
  </si>
  <si>
    <t>Seguro de Vida</t>
  </si>
  <si>
    <t>Intereses por Crédito Hipotecario</t>
  </si>
  <si>
    <t>Montos MENSUALES</t>
  </si>
  <si>
    <t>Cálculo de las Retenciones Correspondientes:</t>
  </si>
  <si>
    <t>- Seguro de vida</t>
  </si>
  <si>
    <t>- Intereses por Crédito Hipotecario</t>
  </si>
  <si>
    <t>Total de Deducciones Generales</t>
  </si>
  <si>
    <t>- Ganancia No Imponible</t>
  </si>
  <si>
    <t>- Cargas de Familia: Hija</t>
  </si>
  <si>
    <t>- Deducción Especial</t>
  </si>
  <si>
    <t>Total de Deducciones Personales</t>
  </si>
  <si>
    <t>Monto Neto Sujeto a Impuesto</t>
  </si>
  <si>
    <t>Retención a Efectuar</t>
  </si>
  <si>
    <t>Normativa</t>
  </si>
  <si>
    <t>81 b) LIG; 122 DR</t>
  </si>
  <si>
    <t>81 a) LIG 3er parr.</t>
  </si>
  <si>
    <t>23 c) LIG</t>
  </si>
  <si>
    <t>23 a) LIG</t>
  </si>
  <si>
    <t>23 b) 2. LIG</t>
  </si>
  <si>
    <t>Cargas de Familia: Hija ($8.640/12)</t>
  </si>
  <si>
    <t>Deducción Especial ($74.649,60/12)</t>
  </si>
  <si>
    <t>Mínimo No Imponible ($15.552,00/12)</t>
  </si>
  <si>
    <t>Sueldo Neto Febrero 2013</t>
  </si>
  <si>
    <t>Sueldo Neto Enero 2013</t>
  </si>
  <si>
    <t>- Retenciones Anteriores</t>
  </si>
  <si>
    <t>RG N°2437 (AFIP)</t>
  </si>
  <si>
    <t>Retención s/ Escala (Nota 1)</t>
  </si>
  <si>
    <t>Monto Fijo de la Retención</t>
  </si>
  <si>
    <t>Monto Variable de la Retención = ($14.086,20 - $10.000,00) * 35%</t>
  </si>
  <si>
    <t>Monto Total a Retener en Enero 2014</t>
  </si>
  <si>
    <t>Monto Sujeto a Impuesto Enero 2014</t>
  </si>
  <si>
    <t>Monto Sujeto a Impuesto Febrero 2014</t>
  </si>
  <si>
    <t>Monto Total a Retener en Febrero 2014</t>
  </si>
  <si>
    <t>Monto Variable de la Retención = ($28.587,40 - $20.000,00) * 35%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</si>
  <si>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23,81 LIG; Arts. 122 DR; DR 1242/2013; RG N° 2437 (AFIP); RG 3449 (AFIP)</t>
    </r>
  </si>
  <si>
    <t>DISCRIMINADOS y dichos conceptos estuvieran sujetos a diferentes alícuotas, mínimos no sujetos a retención, etc. TODOS quedarán sujetos a retención</t>
  </si>
  <si>
    <t xml:space="preserve">Nota 1: Seguro de Vida. </t>
  </si>
  <si>
    <t>Monto real abonado</t>
  </si>
  <si>
    <t xml:space="preserve"> - Tope deducible</t>
  </si>
  <si>
    <t>Excedente No Deducible</t>
  </si>
  <si>
    <t>Referencia</t>
  </si>
  <si>
    <t>Nota 1</t>
  </si>
  <si>
    <t>Nota 2</t>
  </si>
  <si>
    <t>Nota 2: Cálculo de la Retención s/ Escala</t>
  </si>
  <si>
    <t>El Seguro de Vida es una Deducción General con tope Fijo. Por RG 3984 DGI este importe fue fijado en $996,23 anual, es decir $83,02 mensual</t>
  </si>
  <si>
    <t>- Minimo No Sujeto a Retención*</t>
  </si>
  <si>
    <t>Inscriptos en el Impuesto a las Ganancias.</t>
  </si>
  <si>
    <t>*Recordar: El importe mínimo mensual sobre el cual no se practica la retención es únicamente aplicable cuando se efectúan pagos a Responsables</t>
  </si>
  <si>
    <t>Pago de Honorarios: Profesiones Liberales (35.200,00 / 1,21)</t>
  </si>
  <si>
    <t>+ Monto Variable (s/ escala ANEXO VIII: [27.890,91 - 24.000,00] x 28%)</t>
  </si>
  <si>
    <t xml:space="preserve">escala que se encuentra en el ANEXO VIII de la RG N°830 (AFIP). En el caso del Sr. Torres, los honorarios que se le pagaron fueron de $35.200,00, importe que </t>
  </si>
  <si>
    <t>IVA del 21%. Los honorarios netos de IVA dan un total de 29.090,91, lo que según la escala implica:</t>
  </si>
  <si>
    <t>Fuente: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</si>
</sst>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/>
    <xf numFmtId="4" fontId="0" fillId="0" borderId="15" xfId="0" applyNumberFormat="1" applyBorder="1"/>
    <xf numFmtId="9" fontId="0" fillId="0" borderId="7" xfId="2" applyFont="1" applyBorder="1"/>
    <xf numFmtId="44" fontId="0" fillId="0" borderId="7" xfId="1" applyFont="1" applyBorder="1"/>
    <xf numFmtId="44" fontId="0" fillId="0" borderId="0" xfId="1" applyFont="1"/>
    <xf numFmtId="44" fontId="1" fillId="0" borderId="0" xfId="1" applyFont="1"/>
    <xf numFmtId="4" fontId="2" fillId="0" borderId="0" xfId="0" applyNumberFormat="1" applyFont="1"/>
    <xf numFmtId="4" fontId="0" fillId="0" borderId="16" xfId="0" applyNumberFormat="1" applyBorder="1"/>
    <xf numFmtId="14" fontId="0" fillId="0" borderId="14" xfId="0" quotePrefix="1" applyNumberFormat="1" applyBorder="1"/>
    <xf numFmtId="4" fontId="0" fillId="0" borderId="14" xfId="0" quotePrefix="1" applyNumberFormat="1" applyBorder="1"/>
    <xf numFmtId="4" fontId="0" fillId="0" borderId="0" xfId="0" applyNumberFormat="1" applyBorder="1"/>
    <xf numFmtId="9" fontId="0" fillId="0" borderId="0" xfId="2" applyFont="1" applyBorder="1"/>
    <xf numFmtId="44" fontId="0" fillId="0" borderId="12" xfId="1" applyFont="1" applyBorder="1"/>
    <xf numFmtId="44" fontId="0" fillId="0" borderId="0" xfId="1" applyFont="1" applyBorder="1"/>
    <xf numFmtId="4" fontId="0" fillId="0" borderId="10" xfId="0" quotePrefix="1" applyNumberFormat="1" applyBorder="1"/>
    <xf numFmtId="4" fontId="0" fillId="0" borderId="11" xfId="0" applyNumberFormat="1" applyBorder="1"/>
    <xf numFmtId="44" fontId="1" fillId="0" borderId="7" xfId="1" applyFont="1" applyBorder="1"/>
    <xf numFmtId="4" fontId="1" fillId="0" borderId="14" xfId="0" applyNumberFormat="1" applyFont="1" applyBorder="1"/>
    <xf numFmtId="4" fontId="1" fillId="0" borderId="16" xfId="0" applyNumberFormat="1" applyFont="1" applyBorder="1"/>
    <xf numFmtId="4" fontId="1" fillId="0" borderId="15" xfId="0" applyNumberFormat="1" applyFont="1" applyBorder="1"/>
    <xf numFmtId="4" fontId="6" fillId="0" borderId="0" xfId="0" applyNumberFormat="1" applyFont="1"/>
    <xf numFmtId="4" fontId="0" fillId="0" borderId="7" xfId="0" applyNumberFormat="1" applyBorder="1" applyAlignment="1">
      <alignment horizontal="center"/>
    </xf>
    <xf numFmtId="4" fontId="0" fillId="0" borderId="8" xfId="0" quotePrefix="1" applyNumberFormat="1" applyBorder="1"/>
    <xf numFmtId="4" fontId="0" fillId="0" borderId="18" xfId="0" applyNumberFormat="1" applyBorder="1"/>
    <xf numFmtId="4" fontId="0" fillId="0" borderId="10" xfId="0" applyNumberFormat="1" applyBorder="1"/>
    <xf numFmtId="4" fontId="0" fillId="0" borderId="17" xfId="0" applyNumberFormat="1" applyBorder="1"/>
    <xf numFmtId="44" fontId="0" fillId="0" borderId="13" xfId="1" applyFont="1" applyBorder="1"/>
    <xf numFmtId="4" fontId="0" fillId="0" borderId="19" xfId="0" quotePrefix="1" applyNumberFormat="1" applyBorder="1"/>
    <xf numFmtId="4" fontId="0" fillId="0" borderId="20" xfId="0" applyNumberFormat="1" applyBorder="1"/>
    <xf numFmtId="44" fontId="0" fillId="0" borderId="21" xfId="1" applyFont="1" applyBorder="1"/>
    <xf numFmtId="44" fontId="0" fillId="0" borderId="22" xfId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4" fontId="1" fillId="0" borderId="21" xfId="1" applyFont="1" applyBorder="1"/>
    <xf numFmtId="44" fontId="1" fillId="0" borderId="22" xfId="1" applyFont="1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23" xfId="0" applyNumberFormat="1" applyFont="1" applyBorder="1"/>
    <xf numFmtId="4" fontId="0" fillId="0" borderId="23" xfId="0" applyNumberFormat="1" applyBorder="1"/>
    <xf numFmtId="4" fontId="0" fillId="0" borderId="19" xfId="0" quotePrefix="1" applyNumberFormat="1" applyFont="1" applyBorder="1"/>
    <xf numFmtId="4" fontId="0" fillId="0" borderId="20" xfId="0" applyNumberFormat="1" applyFont="1" applyBorder="1"/>
    <xf numFmtId="4" fontId="1" fillId="0" borderId="14" xfId="0" quotePrefix="1" applyNumberFormat="1" applyFont="1" applyBorder="1"/>
    <xf numFmtId="4" fontId="0" fillId="0" borderId="23" xfId="0" applyNumberFormat="1" applyFont="1" applyBorder="1"/>
    <xf numFmtId="4" fontId="0" fillId="0" borderId="7" xfId="0" applyNumberFormat="1" applyBorder="1"/>
    <xf numFmtId="4" fontId="0" fillId="0" borderId="7" xfId="0" applyNumberFormat="1" applyBorder="1" applyAlignment="1">
      <alignment horizontal="center"/>
    </xf>
    <xf numFmtId="17" fontId="1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4" fontId="0" fillId="0" borderId="0" xfId="1" applyFont="1" applyBorder="1" applyAlignment="1">
      <alignment horizontal="center"/>
    </xf>
    <xf numFmtId="17" fontId="0" fillId="0" borderId="0" xfId="0" applyNumberFormat="1" applyBorder="1"/>
    <xf numFmtId="4" fontId="1" fillId="2" borderId="19" xfId="0" applyNumberFormat="1" applyFont="1" applyFill="1" applyBorder="1"/>
    <xf numFmtId="4" fontId="1" fillId="2" borderId="20" xfId="0" applyNumberFormat="1" applyFont="1" applyFill="1" applyBorder="1"/>
    <xf numFmtId="4" fontId="1" fillId="2" borderId="24" xfId="0" applyNumberFormat="1" applyFont="1" applyFill="1" applyBorder="1"/>
    <xf numFmtId="4" fontId="0" fillId="0" borderId="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7" xfId="0" quotePrefix="1" applyNumberFormat="1" applyFont="1" applyBorder="1"/>
    <xf numFmtId="4" fontId="0" fillId="0" borderId="17" xfId="0" applyNumberFormat="1" applyFont="1" applyBorder="1"/>
    <xf numFmtId="44" fontId="1" fillId="0" borderId="17" xfId="1" applyFont="1" applyBorder="1"/>
    <xf numFmtId="4" fontId="0" fillId="0" borderId="14" xfId="0" applyNumberForma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2" borderId="20" xfId="0" applyNumberFormat="1" applyFill="1" applyBorder="1"/>
    <xf numFmtId="4" fontId="0" fillId="2" borderId="24" xfId="0" applyNumberFormat="1" applyFill="1" applyBorder="1"/>
    <xf numFmtId="4" fontId="1" fillId="0" borderId="0" xfId="0" applyNumberFormat="1" applyFont="1" applyBorder="1"/>
    <xf numFmtId="44" fontId="1" fillId="0" borderId="0" xfId="1" applyFont="1" applyBorder="1"/>
    <xf numFmtId="44" fontId="0" fillId="0" borderId="15" xfId="1" applyFont="1" applyBorder="1"/>
    <xf numFmtId="44" fontId="0" fillId="0" borderId="9" xfId="1" applyFont="1" applyBorder="1"/>
    <xf numFmtId="14" fontId="1" fillId="2" borderId="7" xfId="0" applyNumberFormat="1" applyFont="1" applyFill="1" applyBorder="1" applyAlignment="1">
      <alignment horizontal="center"/>
    </xf>
    <xf numFmtId="4" fontId="0" fillId="0" borderId="26" xfId="0" applyNumberFormat="1" applyBorder="1"/>
    <xf numFmtId="4" fontId="0" fillId="0" borderId="27" xfId="0" applyNumberFormat="1" applyBorder="1"/>
    <xf numFmtId="4" fontId="0" fillId="0" borderId="0" xfId="0" applyNumberFormat="1" applyFont="1" applyBorder="1"/>
    <xf numFmtId="4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" fontId="0" fillId="0" borderId="7" xfId="0" applyNumberForma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view="pageLayout" topLeftCell="A70" workbookViewId="0">
      <selection activeCell="A87" sqref="A87"/>
    </sheetView>
  </sheetViews>
  <sheetFormatPr baseColWidth="10" defaultColWidth="11.5703125" defaultRowHeight="15"/>
  <cols>
    <col min="1" max="1" width="16.140625" style="1" customWidth="1"/>
    <col min="2" max="2" width="11.5703125" style="1"/>
    <col min="3" max="3" width="15.5703125" style="1" customWidth="1"/>
    <col min="4" max="4" width="16.7109375" style="1" bestFit="1" customWidth="1"/>
    <col min="5" max="5" width="11.7109375" style="1" bestFit="1" customWidth="1"/>
    <col min="6" max="6" width="11.42578125" style="1" bestFit="1" customWidth="1"/>
    <col min="7" max="7" width="11.140625" style="1" bestFit="1" customWidth="1"/>
    <col min="8" max="8" width="10.85546875" style="1" customWidth="1"/>
    <col min="9" max="9" width="11.5703125" style="1"/>
    <col min="10" max="10" width="3.28515625" style="1" customWidth="1"/>
    <col min="11" max="16384" width="11.5703125" style="1"/>
  </cols>
  <sheetData>
    <row r="1" spans="1:11" ht="15.75">
      <c r="A1" s="3" t="s">
        <v>1</v>
      </c>
    </row>
    <row r="2" spans="1:11" ht="15.75" thickBot="1"/>
    <row r="3" spans="1:11">
      <c r="A3" s="77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ht="15.75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2"/>
    </row>
    <row r="6" spans="1:11">
      <c r="A6" s="1" t="s">
        <v>3</v>
      </c>
    </row>
    <row r="7" spans="1:11">
      <c r="A7" s="1" t="s">
        <v>89</v>
      </c>
    </row>
    <row r="8" spans="1:11">
      <c r="A8" s="1" t="s">
        <v>4</v>
      </c>
    </row>
    <row r="10" spans="1:11">
      <c r="A10" s="1" t="s">
        <v>12</v>
      </c>
    </row>
    <row r="12" spans="1:11">
      <c r="A12" s="83" t="s">
        <v>9</v>
      </c>
      <c r="B12" s="84"/>
      <c r="C12" s="4" t="s">
        <v>5</v>
      </c>
      <c r="D12" s="4" t="s">
        <v>7</v>
      </c>
    </row>
    <row r="13" spans="1:11">
      <c r="A13" s="85" t="s">
        <v>10</v>
      </c>
      <c r="B13" s="86"/>
      <c r="C13" s="5" t="s">
        <v>6</v>
      </c>
      <c r="D13" s="5" t="s">
        <v>8</v>
      </c>
    </row>
    <row r="14" spans="1:11">
      <c r="A14" s="6" t="s">
        <v>11</v>
      </c>
      <c r="B14" s="7"/>
      <c r="C14" s="8">
        <v>0.02</v>
      </c>
      <c r="D14" s="9">
        <v>12000</v>
      </c>
    </row>
    <row r="15" spans="1:11">
      <c r="A15" s="6" t="s">
        <v>22</v>
      </c>
      <c r="B15" s="7"/>
      <c r="C15" s="8">
        <v>0.02</v>
      </c>
      <c r="D15" s="9">
        <v>5000</v>
      </c>
    </row>
    <row r="17" spans="1:4">
      <c r="A17" s="1" t="s">
        <v>13</v>
      </c>
    </row>
    <row r="19" spans="1:4">
      <c r="A19" s="12" t="s">
        <v>14</v>
      </c>
      <c r="B19" s="12"/>
      <c r="C19" s="12"/>
    </row>
    <row r="21" spans="1:4">
      <c r="A21" s="6" t="s">
        <v>19</v>
      </c>
      <c r="B21" s="13"/>
      <c r="C21" s="7"/>
      <c r="D21" s="9">
        <v>25000</v>
      </c>
    </row>
    <row r="22" spans="1:4">
      <c r="A22" s="1" t="s">
        <v>21</v>
      </c>
      <c r="D22" s="10"/>
    </row>
    <row r="23" spans="1:4">
      <c r="D23" s="10"/>
    </row>
    <row r="24" spans="1:4">
      <c r="A24" s="6" t="s">
        <v>15</v>
      </c>
      <c r="B24" s="13"/>
      <c r="C24" s="7"/>
      <c r="D24" s="9">
        <f>+D21/1.21</f>
        <v>20661.157024793389</v>
      </c>
    </row>
    <row r="25" spans="1:4" ht="15.75" thickBot="1">
      <c r="A25" s="41" t="s">
        <v>17</v>
      </c>
      <c r="B25" s="29"/>
      <c r="C25" s="42"/>
      <c r="D25" s="18">
        <v>-5000</v>
      </c>
    </row>
    <row r="26" spans="1:4" ht="15.75" thickBot="1">
      <c r="A26" s="33" t="s">
        <v>16</v>
      </c>
      <c r="B26" s="34"/>
      <c r="C26" s="44"/>
      <c r="D26" s="36">
        <f>+D24+D25</f>
        <v>15661.157024793389</v>
      </c>
    </row>
    <row r="27" spans="1:4">
      <c r="D27" s="10"/>
    </row>
    <row r="28" spans="1:4">
      <c r="A28" s="23" t="s">
        <v>18</v>
      </c>
      <c r="B28" s="24"/>
      <c r="C28" s="25"/>
      <c r="D28" s="22">
        <f>+D26*2%</f>
        <v>313.22314049586777</v>
      </c>
    </row>
    <row r="34" spans="1:4">
      <c r="A34" s="1" t="s">
        <v>26</v>
      </c>
    </row>
    <row r="35" spans="1:4">
      <c r="A35" s="1" t="s">
        <v>41</v>
      </c>
    </row>
    <row r="37" spans="1:4">
      <c r="A37" s="83" t="s">
        <v>9</v>
      </c>
      <c r="B37" s="84"/>
      <c r="C37" s="4" t="s">
        <v>5</v>
      </c>
      <c r="D37" s="4" t="s">
        <v>7</v>
      </c>
    </row>
    <row r="38" spans="1:4">
      <c r="A38" s="85" t="s">
        <v>10</v>
      </c>
      <c r="B38" s="86"/>
      <c r="C38" s="5" t="s">
        <v>27</v>
      </c>
      <c r="D38" s="5" t="s">
        <v>8</v>
      </c>
    </row>
    <row r="39" spans="1:4">
      <c r="A39" s="6" t="s">
        <v>28</v>
      </c>
      <c r="B39" s="7"/>
      <c r="C39" s="8">
        <v>0.28000000000000003</v>
      </c>
      <c r="D39" s="9">
        <v>5000</v>
      </c>
    </row>
    <row r="40" spans="1:4" ht="14.25" customHeight="1">
      <c r="A40" s="16"/>
      <c r="B40" s="16"/>
      <c r="C40" s="17"/>
      <c r="D40" s="19"/>
    </row>
    <row r="41" spans="1:4">
      <c r="A41" s="12" t="s">
        <v>29</v>
      </c>
    </row>
    <row r="42" spans="1:4">
      <c r="D42" s="73">
        <v>41794</v>
      </c>
    </row>
    <row r="43" spans="1:4">
      <c r="A43" s="6" t="s">
        <v>22</v>
      </c>
      <c r="B43" s="13"/>
      <c r="C43" s="7"/>
      <c r="D43" s="71">
        <v>4800</v>
      </c>
    </row>
    <row r="44" spans="1:4">
      <c r="A44" s="15" t="s">
        <v>99</v>
      </c>
      <c r="B44" s="13"/>
      <c r="C44" s="7"/>
      <c r="D44" s="72">
        <v>0</v>
      </c>
    </row>
    <row r="45" spans="1:4" ht="15.75" thickBot="1">
      <c r="A45" s="74" t="s">
        <v>31</v>
      </c>
      <c r="B45" s="16"/>
      <c r="C45" s="75"/>
      <c r="D45" s="18">
        <f>+D43</f>
        <v>4800</v>
      </c>
    </row>
    <row r="46" spans="1:4" ht="15.75" thickBot="1">
      <c r="A46" s="37" t="s">
        <v>30</v>
      </c>
      <c r="B46" s="38"/>
      <c r="C46" s="43"/>
      <c r="D46" s="40">
        <f>+D45*28%</f>
        <v>1344.0000000000002</v>
      </c>
    </row>
    <row r="47" spans="1:4" ht="14.25" customHeight="1"/>
    <row r="48" spans="1:4">
      <c r="A48" s="12" t="s">
        <v>32</v>
      </c>
    </row>
    <row r="49" spans="1:8">
      <c r="A49" s="1" t="s">
        <v>33</v>
      </c>
    </row>
    <row r="50" spans="1:8">
      <c r="A50" s="1" t="s">
        <v>34</v>
      </c>
    </row>
    <row r="51" spans="1:8">
      <c r="D51" s="73">
        <v>41825</v>
      </c>
      <c r="E51" s="73">
        <v>41835</v>
      </c>
      <c r="F51" s="73">
        <v>41838</v>
      </c>
      <c r="G51" s="73">
        <v>41845</v>
      </c>
    </row>
    <row r="52" spans="1:8">
      <c r="A52" s="6" t="s">
        <v>22</v>
      </c>
      <c r="B52" s="13"/>
      <c r="C52" s="13"/>
      <c r="D52" s="9">
        <v>6300</v>
      </c>
      <c r="E52" s="9">
        <v>5200</v>
      </c>
      <c r="F52" s="9">
        <v>2000</v>
      </c>
      <c r="G52" s="9">
        <v>3000</v>
      </c>
    </row>
    <row r="53" spans="1:8">
      <c r="A53" s="14" t="s">
        <v>23</v>
      </c>
      <c r="B53" s="13"/>
      <c r="C53" s="13"/>
      <c r="D53" s="9">
        <v>0</v>
      </c>
      <c r="E53" s="9">
        <f>+D52</f>
        <v>6300</v>
      </c>
      <c r="F53" s="9">
        <f>+E52+E53</f>
        <v>11500</v>
      </c>
      <c r="G53" s="9">
        <f>+F52+F53</f>
        <v>13500</v>
      </c>
      <c r="H53" s="26" t="s">
        <v>36</v>
      </c>
    </row>
    <row r="54" spans="1:8">
      <c r="A54" s="23" t="s">
        <v>35</v>
      </c>
      <c r="B54" s="13"/>
      <c r="C54" s="7"/>
      <c r="D54" s="22">
        <f>+D52+D53</f>
        <v>6300</v>
      </c>
      <c r="E54" s="22">
        <f t="shared" ref="E54:G54" si="0">+E52+E53</f>
        <v>11500</v>
      </c>
      <c r="F54" s="22">
        <f t="shared" si="0"/>
        <v>13500</v>
      </c>
      <c r="G54" s="22">
        <f t="shared" si="0"/>
        <v>16500</v>
      </c>
    </row>
    <row r="55" spans="1:8" ht="15.75" thickBot="1">
      <c r="A55" s="28" t="s">
        <v>99</v>
      </c>
      <c r="B55" s="29"/>
      <c r="C55" s="29"/>
      <c r="D55" s="18">
        <v>0</v>
      </c>
      <c r="E55" s="18">
        <v>0</v>
      </c>
      <c r="F55" s="18">
        <v>0</v>
      </c>
      <c r="G55" s="18">
        <v>0</v>
      </c>
      <c r="H55" s="26" t="s">
        <v>37</v>
      </c>
    </row>
    <row r="56" spans="1:8" ht="15.75" thickBot="1">
      <c r="A56" s="33" t="s">
        <v>16</v>
      </c>
      <c r="B56" s="34"/>
      <c r="C56" s="34"/>
      <c r="D56" s="35">
        <f>+D54+D55</f>
        <v>6300</v>
      </c>
      <c r="E56" s="35">
        <f t="shared" ref="E56:G56" si="1">+E54+E55</f>
        <v>11500</v>
      </c>
      <c r="F56" s="35">
        <f t="shared" si="1"/>
        <v>13500</v>
      </c>
      <c r="G56" s="36">
        <f t="shared" si="1"/>
        <v>16500</v>
      </c>
      <c r="H56" s="26"/>
    </row>
    <row r="57" spans="1:8">
      <c r="A57" s="30" t="s">
        <v>30</v>
      </c>
      <c r="B57" s="31"/>
      <c r="C57" s="31"/>
      <c r="D57" s="32">
        <f>+D56*$C$39</f>
        <v>1764.0000000000002</v>
      </c>
      <c r="E57" s="32">
        <f>+E56*$C$39</f>
        <v>3220.0000000000005</v>
      </c>
      <c r="F57" s="32">
        <f>+F56*$C$39</f>
        <v>3780.0000000000005</v>
      </c>
      <c r="G57" s="32">
        <f t="shared" ref="G57" si="2">+G56*$C$39</f>
        <v>4620</v>
      </c>
      <c r="H57" s="26" t="s">
        <v>38</v>
      </c>
    </row>
    <row r="58" spans="1:8" ht="15.75" thickBot="1">
      <c r="A58" s="28" t="s">
        <v>24</v>
      </c>
      <c r="B58" s="29"/>
      <c r="C58" s="29"/>
      <c r="D58" s="18">
        <v>0</v>
      </c>
      <c r="E58" s="18">
        <f>-D57</f>
        <v>-1764.0000000000002</v>
      </c>
      <c r="F58" s="18">
        <f t="shared" ref="F58:G58" si="3">-E57</f>
        <v>-3220.0000000000005</v>
      </c>
      <c r="G58" s="18">
        <f t="shared" si="3"/>
        <v>-3780.0000000000005</v>
      </c>
      <c r="H58" s="26" t="s">
        <v>39</v>
      </c>
    </row>
    <row r="59" spans="1:8" ht="15.75" thickBot="1">
      <c r="A59" s="37" t="s">
        <v>25</v>
      </c>
      <c r="B59" s="38"/>
      <c r="C59" s="38"/>
      <c r="D59" s="39">
        <f>+D57+D58</f>
        <v>1764.0000000000002</v>
      </c>
      <c r="E59" s="39">
        <f t="shared" ref="E59:G59" si="4">+E57+E58</f>
        <v>1456.0000000000002</v>
      </c>
      <c r="F59" s="39">
        <f t="shared" si="4"/>
        <v>560</v>
      </c>
      <c r="G59" s="40">
        <f t="shared" si="4"/>
        <v>839.99999999999955</v>
      </c>
    </row>
    <row r="60" spans="1:8" ht="14.25" customHeight="1">
      <c r="A60" s="2"/>
      <c r="B60" s="2"/>
      <c r="C60" s="2"/>
      <c r="D60" s="11"/>
      <c r="E60" s="11"/>
      <c r="F60" s="11"/>
      <c r="G60" s="11"/>
    </row>
    <row r="61" spans="1:8">
      <c r="A61" s="12" t="s">
        <v>40</v>
      </c>
    </row>
    <row r="62" spans="1:8">
      <c r="D62" s="73">
        <v>41857</v>
      </c>
    </row>
    <row r="63" spans="1:8">
      <c r="A63" s="6" t="s">
        <v>22</v>
      </c>
      <c r="B63" s="13"/>
      <c r="C63" s="7"/>
      <c r="D63" s="71">
        <v>9000</v>
      </c>
    </row>
    <row r="64" spans="1:8">
      <c r="A64" s="15" t="s">
        <v>99</v>
      </c>
      <c r="B64" s="13"/>
      <c r="C64" s="7"/>
      <c r="D64" s="71">
        <v>0</v>
      </c>
    </row>
    <row r="65" spans="1:5" ht="15.75" thickBot="1">
      <c r="A65" s="41" t="s">
        <v>31</v>
      </c>
      <c r="B65" s="29"/>
      <c r="C65" s="42"/>
      <c r="D65" s="72">
        <f>+D63+D64</f>
        <v>9000</v>
      </c>
    </row>
    <row r="66" spans="1:5" ht="15.75" thickBot="1">
      <c r="A66" s="37" t="s">
        <v>30</v>
      </c>
      <c r="B66" s="38"/>
      <c r="C66" s="43"/>
      <c r="D66" s="40">
        <f>+D65*C39</f>
        <v>2520.0000000000005</v>
      </c>
    </row>
    <row r="67" spans="1:5">
      <c r="A67" s="16" t="s">
        <v>101</v>
      </c>
      <c r="B67" s="69"/>
      <c r="C67" s="69"/>
      <c r="D67" s="70"/>
    </row>
    <row r="68" spans="1:5">
      <c r="A68" s="76" t="s">
        <v>100</v>
      </c>
      <c r="B68" s="69"/>
      <c r="C68" s="69"/>
      <c r="D68" s="70"/>
    </row>
    <row r="69" spans="1:5">
      <c r="A69" s="69"/>
      <c r="B69" s="69"/>
      <c r="C69" s="69"/>
      <c r="D69" s="70"/>
    </row>
    <row r="70" spans="1:5">
      <c r="A70" s="1" t="s">
        <v>42</v>
      </c>
    </row>
    <row r="71" spans="1:5">
      <c r="A71" s="1" t="s">
        <v>104</v>
      </c>
    </row>
    <row r="72" spans="1:5">
      <c r="A72" s="1" t="s">
        <v>105</v>
      </c>
    </row>
    <row r="74" spans="1:5">
      <c r="A74" s="27" t="s">
        <v>43</v>
      </c>
      <c r="B74" s="27" t="s">
        <v>44</v>
      </c>
      <c r="C74" s="27" t="s">
        <v>45</v>
      </c>
    </row>
    <row r="75" spans="1:5">
      <c r="A75" s="9">
        <v>5120</v>
      </c>
      <c r="B75" s="8">
        <v>0.28000000000000003</v>
      </c>
      <c r="C75" s="9">
        <v>24000</v>
      </c>
    </row>
    <row r="77" spans="1:5">
      <c r="A77" s="12" t="s">
        <v>46</v>
      </c>
    </row>
    <row r="79" spans="1:5">
      <c r="A79" s="6" t="s">
        <v>102</v>
      </c>
      <c r="B79" s="13"/>
      <c r="C79" s="13"/>
      <c r="D79" s="7"/>
      <c r="E79" s="9">
        <f>35200/1.21</f>
        <v>29090.909090909092</v>
      </c>
    </row>
    <row r="80" spans="1:5" ht="15.75" thickBot="1">
      <c r="A80" s="28" t="s">
        <v>47</v>
      </c>
      <c r="B80" s="29"/>
      <c r="C80" s="29"/>
      <c r="D80" s="42"/>
      <c r="E80" s="18">
        <v>-1200</v>
      </c>
    </row>
    <row r="81" spans="1:5" ht="15.75" thickBot="1">
      <c r="A81" s="45" t="s">
        <v>16</v>
      </c>
      <c r="B81" s="46"/>
      <c r="C81" s="46"/>
      <c r="D81" s="48"/>
      <c r="E81" s="36">
        <f>+E79+E80</f>
        <v>27890.909090909092</v>
      </c>
    </row>
    <row r="82" spans="1:5">
      <c r="A82" s="20" t="s">
        <v>48</v>
      </c>
      <c r="B82" s="31"/>
      <c r="C82" s="31"/>
      <c r="D82" s="21"/>
      <c r="E82" s="32">
        <f>+A75</f>
        <v>5120</v>
      </c>
    </row>
    <row r="83" spans="1:5">
      <c r="A83" s="15" t="s">
        <v>103</v>
      </c>
      <c r="B83" s="13"/>
      <c r="C83" s="13"/>
      <c r="D83" s="7"/>
      <c r="E83" s="9">
        <f>+(E81-C75)*B75</f>
        <v>1089.4545454545457</v>
      </c>
    </row>
    <row r="84" spans="1:5">
      <c r="A84" s="47" t="s">
        <v>49</v>
      </c>
      <c r="B84" s="24"/>
      <c r="C84" s="24"/>
      <c r="D84" s="25"/>
      <c r="E84" s="22">
        <f>+E82+E83</f>
        <v>6209.454545454546</v>
      </c>
    </row>
    <row r="87" spans="1:5">
      <c r="A87" s="1" t="s">
        <v>106</v>
      </c>
    </row>
    <row r="88" spans="1:5">
      <c r="A88" s="1" t="s">
        <v>50</v>
      </c>
    </row>
    <row r="89" spans="1:5">
      <c r="A89" s="1" t="s">
        <v>51</v>
      </c>
    </row>
  </sheetData>
  <mergeCells count="5">
    <mergeCell ref="A3:K4"/>
    <mergeCell ref="A12:B12"/>
    <mergeCell ref="A13:B13"/>
    <mergeCell ref="A37:B37"/>
    <mergeCell ref="A38:B38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VII&amp;R&amp;"-,Negrita"&amp;K00-046Florencia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Layout" topLeftCell="A39" workbookViewId="0">
      <selection activeCell="A56" sqref="A56"/>
    </sheetView>
  </sheetViews>
  <sheetFormatPr baseColWidth="10" defaultColWidth="11.5703125" defaultRowHeight="15"/>
  <cols>
    <col min="1" max="3" width="11.5703125" style="1"/>
    <col min="4" max="4" width="13" style="1" customWidth="1"/>
    <col min="5" max="5" width="12.140625" style="1" bestFit="1" customWidth="1"/>
    <col min="6" max="6" width="16.42578125" style="1" customWidth="1"/>
    <col min="7" max="9" width="11.5703125" style="1"/>
    <col min="10" max="10" width="7.5703125" style="1" customWidth="1"/>
    <col min="11" max="16384" width="11.5703125" style="1"/>
  </cols>
  <sheetData>
    <row r="1" spans="1:11" ht="15.75">
      <c r="A1" s="3" t="s">
        <v>2</v>
      </c>
    </row>
    <row r="2" spans="1:11" ht="15.75" thickBot="1"/>
    <row r="3" spans="1:11">
      <c r="A3" s="77" t="s">
        <v>88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ht="15.75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2"/>
    </row>
    <row r="6" spans="1:11">
      <c r="A6" s="2" t="s">
        <v>0</v>
      </c>
    </row>
    <row r="7" spans="1:11">
      <c r="A7" s="16"/>
      <c r="B7" s="55"/>
      <c r="C7" s="55"/>
      <c r="D7" s="93" t="s">
        <v>56</v>
      </c>
      <c r="E7" s="93"/>
    </row>
    <row r="8" spans="1:11">
      <c r="A8" s="6" t="s">
        <v>77</v>
      </c>
      <c r="B8" s="13"/>
      <c r="C8" s="7"/>
      <c r="D8" s="90">
        <v>23323</v>
      </c>
      <c r="E8" s="91"/>
    </row>
    <row r="9" spans="1:11">
      <c r="A9" s="6" t="s">
        <v>76</v>
      </c>
      <c r="B9" s="13"/>
      <c r="C9" s="7"/>
      <c r="D9" s="90">
        <v>23738</v>
      </c>
      <c r="E9" s="91"/>
    </row>
    <row r="10" spans="1:11">
      <c r="A10" s="6" t="s">
        <v>54</v>
      </c>
      <c r="B10" s="13"/>
      <c r="C10" s="13"/>
      <c r="D10" s="92">
        <v>200</v>
      </c>
      <c r="E10" s="92"/>
    </row>
    <row r="11" spans="1:11">
      <c r="A11" s="6" t="s">
        <v>55</v>
      </c>
      <c r="B11" s="13"/>
      <c r="C11" s="13"/>
      <c r="D11" s="92">
        <v>800</v>
      </c>
      <c r="E11" s="92"/>
    </row>
    <row r="12" spans="1:11">
      <c r="A12" s="6" t="s">
        <v>73</v>
      </c>
      <c r="B12" s="13"/>
      <c r="C12" s="13"/>
      <c r="D12" s="92">
        <v>720</v>
      </c>
      <c r="E12" s="92"/>
    </row>
    <row r="13" spans="1:11">
      <c r="A13" s="6" t="s">
        <v>74</v>
      </c>
      <c r="B13" s="13"/>
      <c r="C13" s="13"/>
      <c r="D13" s="92">
        <f>74649.6/12</f>
        <v>6220.8</v>
      </c>
      <c r="E13" s="92"/>
    </row>
    <row r="14" spans="1:11" ht="14.25" customHeight="1">
      <c r="A14" s="6" t="s">
        <v>75</v>
      </c>
      <c r="B14" s="13"/>
      <c r="C14" s="7"/>
      <c r="D14" s="90">
        <v>1296</v>
      </c>
      <c r="E14" s="91"/>
    </row>
    <row r="15" spans="1:11" ht="14.25" customHeight="1">
      <c r="A15" s="16"/>
      <c r="B15" s="16"/>
      <c r="C15" s="16"/>
      <c r="D15" s="54"/>
      <c r="E15" s="54"/>
    </row>
    <row r="16" spans="1:11">
      <c r="A16" s="12" t="s">
        <v>57</v>
      </c>
    </row>
    <row r="17" spans="1:7" ht="14.25" customHeight="1"/>
    <row r="18" spans="1:7">
      <c r="A18" s="87" t="s">
        <v>52</v>
      </c>
      <c r="B18" s="88"/>
      <c r="C18" s="89"/>
      <c r="D18" s="51">
        <v>41640</v>
      </c>
      <c r="E18" s="51">
        <v>41671</v>
      </c>
      <c r="F18" s="52" t="s">
        <v>67</v>
      </c>
      <c r="G18" s="52" t="s">
        <v>94</v>
      </c>
    </row>
    <row r="19" spans="1:7">
      <c r="A19" s="6" t="s">
        <v>53</v>
      </c>
      <c r="B19" s="13"/>
      <c r="C19" s="13"/>
      <c r="D19" s="9">
        <f>+D8</f>
        <v>23323</v>
      </c>
      <c r="E19" s="9">
        <f>+D8+D9</f>
        <v>47061</v>
      </c>
      <c r="F19" s="49"/>
      <c r="G19" s="60"/>
    </row>
    <row r="20" spans="1:7" ht="6" customHeight="1">
      <c r="D20" s="10"/>
      <c r="E20" s="10"/>
      <c r="G20" s="53"/>
    </row>
    <row r="21" spans="1:7">
      <c r="A21" s="15" t="s">
        <v>58</v>
      </c>
      <c r="B21" s="13"/>
      <c r="C21" s="7"/>
      <c r="D21" s="9">
        <f>-C40</f>
        <v>-83.019166666666663</v>
      </c>
      <c r="E21" s="9">
        <f>-C40+D21</f>
        <v>-166.03833333333333</v>
      </c>
      <c r="F21" s="50" t="s">
        <v>68</v>
      </c>
      <c r="G21" s="60" t="s">
        <v>95</v>
      </c>
    </row>
    <row r="22" spans="1:7">
      <c r="A22" s="15" t="s">
        <v>59</v>
      </c>
      <c r="B22" s="13"/>
      <c r="C22" s="7"/>
      <c r="D22" s="9">
        <f>-D11</f>
        <v>-800</v>
      </c>
      <c r="E22" s="9">
        <f>-D11+D22</f>
        <v>-1600</v>
      </c>
      <c r="F22" s="50" t="s">
        <v>69</v>
      </c>
      <c r="G22" s="60"/>
    </row>
    <row r="23" spans="1:7">
      <c r="A23" s="23" t="s">
        <v>60</v>
      </c>
      <c r="B23" s="24"/>
      <c r="C23" s="25"/>
      <c r="D23" s="22">
        <f>SUM(D21:D22)</f>
        <v>-883.01916666666671</v>
      </c>
      <c r="E23" s="22">
        <f>SUM(E21:E22)</f>
        <v>-1766.0383333333334</v>
      </c>
      <c r="F23" s="50"/>
      <c r="G23" s="60"/>
    </row>
    <row r="24" spans="1:7" ht="6" customHeight="1">
      <c r="D24" s="10"/>
      <c r="E24" s="10"/>
      <c r="F24" s="53"/>
      <c r="G24" s="53"/>
    </row>
    <row r="25" spans="1:7">
      <c r="A25" s="15" t="s">
        <v>61</v>
      </c>
      <c r="B25" s="13"/>
      <c r="C25" s="7"/>
      <c r="D25" s="9">
        <f>-D14</f>
        <v>-1296</v>
      </c>
      <c r="E25" s="9">
        <f>-D14+D25</f>
        <v>-2592</v>
      </c>
      <c r="F25" s="50" t="s">
        <v>71</v>
      </c>
      <c r="G25" s="60"/>
    </row>
    <row r="26" spans="1:7">
      <c r="A26" s="15" t="s">
        <v>62</v>
      </c>
      <c r="B26" s="13"/>
      <c r="C26" s="7"/>
      <c r="D26" s="9">
        <f>-D12</f>
        <v>-720</v>
      </c>
      <c r="E26" s="9">
        <f>-D12+D26</f>
        <v>-1440</v>
      </c>
      <c r="F26" s="50" t="s">
        <v>72</v>
      </c>
      <c r="G26" s="60"/>
    </row>
    <row r="27" spans="1:7">
      <c r="A27" s="15" t="s">
        <v>63</v>
      </c>
      <c r="B27" s="13"/>
      <c r="C27" s="7"/>
      <c r="D27" s="9">
        <f>-D13</f>
        <v>-6220.8</v>
      </c>
      <c r="E27" s="9">
        <f>-D13+D27</f>
        <v>-12441.6</v>
      </c>
      <c r="F27" s="50" t="s">
        <v>70</v>
      </c>
      <c r="G27" s="60"/>
    </row>
    <row r="28" spans="1:7">
      <c r="A28" s="23" t="s">
        <v>64</v>
      </c>
      <c r="B28" s="24"/>
      <c r="C28" s="25"/>
      <c r="D28" s="22">
        <f>SUM(D25:D27)</f>
        <v>-8236.7999999999993</v>
      </c>
      <c r="E28" s="22">
        <f>SUM(E25:E27)</f>
        <v>-16473.599999999999</v>
      </c>
      <c r="F28" s="50"/>
      <c r="G28" s="60"/>
    </row>
    <row r="29" spans="1:7" ht="6" customHeight="1">
      <c r="D29" s="10"/>
      <c r="E29" s="10"/>
      <c r="F29" s="53"/>
      <c r="G29" s="53"/>
    </row>
    <row r="30" spans="1:7">
      <c r="A30" s="6" t="s">
        <v>65</v>
      </c>
      <c r="B30" s="13"/>
      <c r="C30" s="7"/>
      <c r="D30" s="9">
        <f>+D19+D23+D28</f>
        <v>14203.180833333336</v>
      </c>
      <c r="E30" s="9">
        <f>+E19+E23+E28</f>
        <v>28821.361666666671</v>
      </c>
      <c r="F30" s="50"/>
      <c r="G30" s="60"/>
    </row>
    <row r="31" spans="1:7" ht="6" customHeight="1">
      <c r="A31" s="6"/>
      <c r="B31" s="13"/>
      <c r="C31" s="7"/>
      <c r="D31" s="9"/>
      <c r="E31" s="9"/>
      <c r="F31" s="50"/>
      <c r="G31" s="53"/>
    </row>
    <row r="32" spans="1:7">
      <c r="A32" s="6" t="s">
        <v>80</v>
      </c>
      <c r="B32" s="13"/>
      <c r="C32" s="7"/>
      <c r="D32" s="9">
        <f>2375+(D30-10000)*0.35</f>
        <v>3846.1132916666675</v>
      </c>
      <c r="E32" s="9">
        <f>4750+(E30-20000)*0.35</f>
        <v>7837.4765833333349</v>
      </c>
      <c r="F32" s="64" t="s">
        <v>79</v>
      </c>
      <c r="G32" s="60" t="s">
        <v>96</v>
      </c>
    </row>
    <row r="33" spans="1:11" ht="15.75" thickBot="1">
      <c r="A33" s="28" t="s">
        <v>78</v>
      </c>
      <c r="B33" s="29"/>
      <c r="C33" s="42"/>
      <c r="D33" s="18"/>
      <c r="E33" s="18">
        <f>-D32</f>
        <v>-3846.1132916666675</v>
      </c>
      <c r="F33" s="59"/>
      <c r="G33" s="4"/>
    </row>
    <row r="34" spans="1:11" ht="15.75" thickBot="1">
      <c r="A34" s="37" t="s">
        <v>66</v>
      </c>
      <c r="B34" s="38"/>
      <c r="C34" s="43"/>
      <c r="D34" s="39">
        <f>SUM(D32:D33)</f>
        <v>3846.1132916666675</v>
      </c>
      <c r="E34" s="39">
        <f>SUM(E32:E33)</f>
        <v>3991.3632916666675</v>
      </c>
      <c r="F34" s="65"/>
      <c r="G34" s="66"/>
    </row>
    <row r="35" spans="1:11" ht="15.75" thickBot="1"/>
    <row r="36" spans="1:11" ht="15.75" thickBot="1">
      <c r="A36" s="56" t="s">
        <v>90</v>
      </c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>
      <c r="A37" s="1" t="s">
        <v>98</v>
      </c>
    </row>
    <row r="39" spans="1:11">
      <c r="A39" s="1" t="s">
        <v>91</v>
      </c>
      <c r="C39" s="10">
        <v>200</v>
      </c>
    </row>
    <row r="40" spans="1:11">
      <c r="A40" s="61" t="s">
        <v>92</v>
      </c>
      <c r="B40" s="62"/>
      <c r="C40" s="63">
        <f>996.23/12</f>
        <v>83.019166666666663</v>
      </c>
    </row>
    <row r="41" spans="1:11">
      <c r="A41" s="1" t="s">
        <v>93</v>
      </c>
      <c r="C41" s="10">
        <f>+C39-C40</f>
        <v>116.98083333333334</v>
      </c>
    </row>
    <row r="42" spans="1:11" ht="15.75" thickBot="1">
      <c r="C42" s="10"/>
    </row>
    <row r="43" spans="1:11" ht="15.75" thickBot="1">
      <c r="A43" s="56" t="s">
        <v>97</v>
      </c>
      <c r="B43" s="57"/>
      <c r="C43" s="57"/>
      <c r="D43" s="57"/>
      <c r="E43" s="57"/>
      <c r="F43" s="57"/>
      <c r="G43" s="57"/>
      <c r="H43" s="67"/>
      <c r="I43" s="67"/>
      <c r="J43" s="67"/>
      <c r="K43" s="68"/>
    </row>
    <row r="45" spans="1:11">
      <c r="A45" s="1" t="s">
        <v>84</v>
      </c>
      <c r="F45" s="10">
        <f>+D30</f>
        <v>14203.180833333336</v>
      </c>
    </row>
    <row r="46" spans="1:11">
      <c r="A46" s="1" t="s">
        <v>81</v>
      </c>
      <c r="F46" s="10">
        <v>2375</v>
      </c>
    </row>
    <row r="47" spans="1:11">
      <c r="A47" s="1" t="s">
        <v>82</v>
      </c>
      <c r="F47" s="10">
        <f>(+F45-10000)*0.35</f>
        <v>1471.1132916666675</v>
      </c>
    </row>
    <row r="48" spans="1:11">
      <c r="A48" s="2" t="s">
        <v>83</v>
      </c>
      <c r="B48" s="2"/>
      <c r="C48" s="2"/>
      <c r="D48" s="2"/>
      <c r="E48" s="2"/>
      <c r="F48" s="11">
        <f>+F46+F47</f>
        <v>3846.1132916666675</v>
      </c>
    </row>
    <row r="49" spans="1:6">
      <c r="F49" s="10"/>
    </row>
    <row r="50" spans="1:6">
      <c r="A50" s="1" t="s">
        <v>85</v>
      </c>
      <c r="F50" s="10">
        <f>+E30</f>
        <v>28821.361666666671</v>
      </c>
    </row>
    <row r="51" spans="1:6">
      <c r="A51" s="1" t="s">
        <v>81</v>
      </c>
      <c r="F51" s="10">
        <v>4750</v>
      </c>
    </row>
    <row r="52" spans="1:6">
      <c r="A52" s="1" t="s">
        <v>87</v>
      </c>
      <c r="F52" s="10">
        <f>+(F50-20000)*0.35</f>
        <v>3087.4765833333349</v>
      </c>
    </row>
    <row r="53" spans="1:6">
      <c r="A53" s="2" t="s">
        <v>86</v>
      </c>
      <c r="B53" s="2"/>
      <c r="C53" s="2"/>
      <c r="D53" s="2"/>
      <c r="E53" s="2"/>
      <c r="F53" s="11">
        <f>+F51+F52</f>
        <v>7837.4765833333349</v>
      </c>
    </row>
    <row r="56" spans="1:6">
      <c r="A56" s="1" t="s">
        <v>106</v>
      </c>
    </row>
    <row r="57" spans="1:6">
      <c r="A57" s="1" t="s">
        <v>50</v>
      </c>
    </row>
    <row r="58" spans="1:6">
      <c r="A58" s="1" t="s">
        <v>51</v>
      </c>
    </row>
  </sheetData>
  <mergeCells count="10">
    <mergeCell ref="A18:C18"/>
    <mergeCell ref="D14:E14"/>
    <mergeCell ref="D8:E8"/>
    <mergeCell ref="D9:E9"/>
    <mergeCell ref="A3:K4"/>
    <mergeCell ref="D10:E10"/>
    <mergeCell ref="D11:E11"/>
    <mergeCell ref="D12:E12"/>
    <mergeCell ref="D13:E13"/>
    <mergeCell ref="D7:E7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VII&amp;R&amp;"-,Negrita"&amp;K00-046Florencia I. Taier</oddHeader>
    <oddFooter>&amp;L&amp;G &amp;C&amp;"-,Negrita"&amp;K00-047UCC. FACEA. 
IMPUESTOS I. Cát. "B"&amp;R&amp;"-,Negrita"&amp;K00-047Página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7.01</vt:lpstr>
      <vt:lpstr>7.02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Guest</cp:lastModifiedBy>
  <cp:lastPrinted>2014-08-07T16:08:42Z</cp:lastPrinted>
  <dcterms:created xsi:type="dcterms:W3CDTF">2013-12-27T15:56:41Z</dcterms:created>
  <dcterms:modified xsi:type="dcterms:W3CDTF">2014-09-09T16:39:14Z</dcterms:modified>
</cp:coreProperties>
</file>