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555" activeTab="0"/>
  </bookViews>
  <sheets>
    <sheet name="6.01" sheetId="1" r:id="rId1"/>
    <sheet name="6.02" sheetId="2" r:id="rId2"/>
    <sheet name="6.03" sheetId="3" r:id="rId3"/>
    <sheet name="6.04" sheetId="4" r:id="rId4"/>
  </sheets>
  <definedNames/>
  <calcPr calcMode="manual" fullCalcOnLoad="1"/>
</workbook>
</file>

<file path=xl/sharedStrings.xml><?xml version="1.0" encoding="utf-8"?>
<sst xmlns="http://schemas.openxmlformats.org/spreadsheetml/2006/main" count="461" uniqueCount="359">
  <si>
    <t>DATOS DEL EJERCICIO:</t>
  </si>
  <si>
    <t>SOLUCIÓN:</t>
  </si>
  <si>
    <t>{1}</t>
  </si>
  <si>
    <t>Valor de Origen</t>
  </si>
  <si>
    <t>SOLUCIÓN DEL EJERCICIO:</t>
  </si>
  <si>
    <t>Importe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</si>
  <si>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Arts.19, 50 LIG; 73 DR</t>
    </r>
  </si>
  <si>
    <t>Sociedades de personas</t>
  </si>
  <si>
    <t>Sociedades de capital</t>
  </si>
  <si>
    <t>Tratamiento impositivo</t>
  </si>
  <si>
    <t>determinación e ingreso del Impuesto</t>
  </si>
  <si>
    <t>a las Ganancias</t>
  </si>
  <si>
    <t xml:space="preserve">La sociedad determina la utilidad </t>
  </si>
  <si>
    <t>impositiva y luego éste se asigna</t>
  </si>
  <si>
    <t>a sus socios en función del porcentaje</t>
  </si>
  <si>
    <t>de participación que posean en la sociedad.</t>
  </si>
  <si>
    <t>La sociedad es la responsable de la</t>
  </si>
  <si>
    <t xml:space="preserve">Renta de 3º Categoría </t>
  </si>
  <si>
    <t>Otras rentas</t>
  </si>
  <si>
    <t>El socio incluye</t>
  </si>
  <si>
    <t xml:space="preserve">Determina e Ingresa </t>
  </si>
  <si>
    <t>el Impuesto a las Ganancias</t>
  </si>
  <si>
    <t>mismo tratamiento</t>
  </si>
  <si>
    <t>Quebranto</t>
  </si>
  <si>
    <t>Excepción</t>
  </si>
  <si>
    <t>participaciones sociales</t>
  </si>
  <si>
    <t>de la enajenación de</t>
  </si>
  <si>
    <t xml:space="preserve">Quebrantos que resulten  </t>
  </si>
  <si>
    <t>Retenciones a cuenta de Impuesto alas Ganancias</t>
  </si>
  <si>
    <t>se asignan a socios</t>
  </si>
  <si>
    <t>en la misma proporción y oportunidad en que se</t>
  </si>
  <si>
    <t>realice la atribución de resultados</t>
  </si>
  <si>
    <t>Ejemplo:</t>
  </si>
  <si>
    <t>Esteban y Marcos Tronfi tiene una sociedad de hecho que se dedica a la venta de zapatos. Esteban posee el 40% de la sociedad</t>
  </si>
  <si>
    <t>mientras que Marcos posee el 60%. Ambos no tienen ninguna otra actividad económica por la cual perciban ingresos.</t>
  </si>
  <si>
    <t>Ganancia neta de la sociedad</t>
  </si>
  <si>
    <t>Esteban</t>
  </si>
  <si>
    <t>Marcos</t>
  </si>
  <si>
    <t>DATOS EL EJERCICIO:</t>
  </si>
  <si>
    <t>SOCIO ESTEBAN TRONFI</t>
  </si>
  <si>
    <t>SOCIO MARCOS TRONFI</t>
  </si>
  <si>
    <t>Renta de 3º Categoría</t>
  </si>
  <si>
    <t>Tipo de Renta</t>
  </si>
  <si>
    <t>Concepto</t>
  </si>
  <si>
    <t>Participación 60%</t>
  </si>
  <si>
    <t>Sociedad de Hecho</t>
  </si>
  <si>
    <t xml:space="preserve">Participación 40% </t>
  </si>
  <si>
    <t>Total renta socio</t>
  </si>
  <si>
    <t>Durante el 2014, la sociedad de hecho arroja una ganancia neta de $250.000. Determinar la ganancia de cada socio del año 2014.</t>
  </si>
  <si>
    <t>1) SOCIEDAD DE PERSONAS</t>
  </si>
  <si>
    <t>Los socios tributarán por tales ganancias ya que son las únicas rentas que tienen como lo determina el ejercicio.</t>
  </si>
  <si>
    <t>RESOLUCIÓN EJERCICIO Nº 6.02. GASTOS DE REPRESENTACIÓN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</si>
  <si>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Arts. 87 i) LIG; arts. 141 DR</t>
    </r>
  </si>
  <si>
    <t>Gastos de Representación</t>
  </si>
  <si>
    <t>concepto</t>
  </si>
  <si>
    <t xml:space="preserve">Erogaciones efectuadas por la empresa para </t>
  </si>
  <si>
    <t>su representación fuera del ámbito de ella</t>
  </si>
  <si>
    <t>su imagen</t>
  </si>
  <si>
    <t>viajes</t>
  </si>
  <si>
    <t>agasajos</t>
  </si>
  <si>
    <t>obsequios</t>
  </si>
  <si>
    <t>incluye</t>
  </si>
  <si>
    <t>posición del</t>
  </si>
  <si>
    <t xml:space="preserve">no incluye </t>
  </si>
  <si>
    <t>publicidad</t>
  </si>
  <si>
    <t>comercialización</t>
  </si>
  <si>
    <t>viáticos</t>
  </si>
  <si>
    <t>de movilidad</t>
  </si>
  <si>
    <t>Tope</t>
  </si>
  <si>
    <t xml:space="preserve">Remuneraciones pagadas </t>
  </si>
  <si>
    <t>en el ejercicio al personal</t>
  </si>
  <si>
    <t>en relación de dependencia</t>
  </si>
  <si>
    <t xml:space="preserve">Ley de Impuesto a las Ganancias permite le deducción </t>
  </si>
  <si>
    <t xml:space="preserve">de gastos de representación </t>
  </si>
  <si>
    <t>Excluye</t>
  </si>
  <si>
    <t>retribuciones extraordinarias</t>
  </si>
  <si>
    <t>gratificaciones</t>
  </si>
  <si>
    <t>Requisitos</t>
  </si>
  <si>
    <t>Ejemplo :</t>
  </si>
  <si>
    <t xml:space="preserve">Sueldos </t>
  </si>
  <si>
    <t>Gratificaciones</t>
  </si>
  <si>
    <t>Sueldos- Gratificaciones</t>
  </si>
  <si>
    <t>Efectivamente gastado</t>
  </si>
  <si>
    <t>Gastos de Administracion reales 2014</t>
  </si>
  <si>
    <t>Tope del Gasto</t>
  </si>
  <si>
    <t>Gastos de Administración deducibles</t>
  </si>
  <si>
    <t>Año 2014</t>
  </si>
  <si>
    <t>No deducible para el I.G</t>
  </si>
  <si>
    <t xml:space="preserve"> mantener o mejorar </t>
  </si>
  <si>
    <t xml:space="preserve">           efectivamente realizados y debidamente acreditados</t>
  </si>
  <si>
    <t xml:space="preserve">           respaldados por comprobantes</t>
  </si>
  <si>
    <t xml:space="preserve">           guardar relación con la obtención de ganancias gravadas</t>
  </si>
  <si>
    <t>RESOLUCIÓN EJERCICIO Nº 6.03. VENTA Y REEMPLAZO</t>
  </si>
  <si>
    <t>Fecha de Compra</t>
  </si>
  <si>
    <t>Inmueble</t>
  </si>
  <si>
    <t>Fecha de Venta</t>
  </si>
  <si>
    <t>Precio de Venta</t>
  </si>
  <si>
    <t>Compro Inmueble</t>
  </si>
  <si>
    <t>Precio de Compra</t>
  </si>
  <si>
    <t>Compro Mueble</t>
  </si>
  <si>
    <t>Valor residual</t>
  </si>
  <si>
    <t>Trimestres</t>
  </si>
  <si>
    <t>Valor de  Origen</t>
  </si>
  <si>
    <t>Vida Útil en años</t>
  </si>
  <si>
    <t>Vida Útil en trimestres</t>
  </si>
  <si>
    <t>Precio de venta</t>
  </si>
  <si>
    <t>Utilidad</t>
  </si>
  <si>
    <t>Operación 2</t>
  </si>
  <si>
    <t>Operación 1</t>
  </si>
  <si>
    <t>Proporción de utilidad a afectar al costo del nuevo bien</t>
  </si>
  <si>
    <t>Utilidad afectada a opción de venta y reemplazo</t>
  </si>
  <si>
    <t>Precio de compra del nuevo inmueble</t>
  </si>
  <si>
    <t>Valor de Origen impositivo del nuevo bien</t>
  </si>
  <si>
    <t>Operación 3</t>
  </si>
  <si>
    <t>Precio de compra</t>
  </si>
  <si>
    <t>Excedente utilidad Impositiva</t>
  </si>
  <si>
    <t>Estado de resultados</t>
  </si>
  <si>
    <t>Gastos: Amortización inmueble</t>
  </si>
  <si>
    <t>% Edificación</t>
  </si>
  <si>
    <t>Otros ingresos</t>
  </si>
  <si>
    <t>Resultado del Ejercicio</t>
  </si>
  <si>
    <t>CON OPCIÓN DE VENTA Y REEMPLAZO</t>
  </si>
  <si>
    <t>Venta del Inmueble</t>
  </si>
  <si>
    <t>Amortización año 2014</t>
  </si>
  <si>
    <t>Trimestres transcurridos 2014</t>
  </si>
  <si>
    <t>Compra de Bien Mueble</t>
  </si>
  <si>
    <t xml:space="preserve"> </t>
  </si>
  <si>
    <t>Compra de bien Inmueble</t>
  </si>
  <si>
    <t>Gastos: Amortización mueble</t>
  </si>
  <si>
    <t>CONCLUSIONES:</t>
  </si>
  <si>
    <t>venta y reemplazo.</t>
  </si>
  <si>
    <t xml:space="preserve">Al ejercer la opción, se paga el Impuesto sobre la misma ganancia prorrateado en los años siguientes a razón de una menor amortización </t>
  </si>
  <si>
    <t>en cada año.</t>
  </si>
  <si>
    <t>Año 2010</t>
  </si>
  <si>
    <t>Año 2011</t>
  </si>
  <si>
    <t>trimestres</t>
  </si>
  <si>
    <t>Año 2012</t>
  </si>
  <si>
    <t>Año 2013</t>
  </si>
  <si>
    <t>Total trimestres</t>
  </si>
  <si>
    <t>La utilidad de la operación sólo tributará vía menores amortizaciones del bien de reemplazo, a deducir en ejercicio futuros.</t>
  </si>
  <si>
    <t xml:space="preserve">Se puede observar él mismo en el estado de resultados de la opción de venta y reemplazo y la otra opción sin ejercicio de opción de </t>
  </si>
  <si>
    <t>Impuesto a las Ganancias de una S.A</t>
  </si>
  <si>
    <t>RESOLUCIÓN EJERCICIO Nº 6.04. LIQUIDACIÓN DEL IMPUESTO A LAS GANANCIAS</t>
  </si>
  <si>
    <t xml:space="preserve">Los gastos de representación consistieron en 8 agendas con 8 pendrives para las Directoras de los Colegios que se encuentran cerca </t>
  </si>
  <si>
    <t>de la Librería. El monto total de las agendas con los prendrives fue de $ 1800.</t>
  </si>
  <si>
    <t>Fecha de venta</t>
  </si>
  <si>
    <t>Venta de maquinaria:</t>
  </si>
  <si>
    <t>Vida Útil</t>
  </si>
  <si>
    <t>Compra de maquinaria</t>
  </si>
  <si>
    <t>Fecha de compra</t>
  </si>
  <si>
    <t>Resultado venta Impositivo</t>
  </si>
  <si>
    <t>Utilidad afectada opción venta y reemplazo</t>
  </si>
  <si>
    <t xml:space="preserve">Amortización anual de la nueva maquinaria </t>
  </si>
  <si>
    <t>Valor de origen impositivo de la nueva maquinaria</t>
  </si>
  <si>
    <t>Costo de la nueva maquinaria</t>
  </si>
  <si>
    <t>RENTA DE 3º CATEGORIA DE LOS SOCIOS:</t>
  </si>
  <si>
    <t>Socio Juan Pérez</t>
  </si>
  <si>
    <t>Conceptos</t>
  </si>
  <si>
    <t>Retiro por Sueldos</t>
  </si>
  <si>
    <t>TOTAL RENTAS DE 3º CATEGORIA ANTES DE DEDUCCIONES</t>
  </si>
  <si>
    <t>Participación 50% en la sociedad de hecho</t>
  </si>
  <si>
    <t>Socio Felipe Martín</t>
  </si>
  <si>
    <t>Participación de Juan Pérez en la sociedad</t>
  </si>
  <si>
    <t>Participación de Felipe Martin en la sociedad</t>
  </si>
  <si>
    <t>Gasto de representación real</t>
  </si>
  <si>
    <t>Gratificación</t>
  </si>
  <si>
    <t>Sueldo del personal</t>
  </si>
  <si>
    <t>Sueldo - gratificación:</t>
  </si>
  <si>
    <t>Real</t>
  </si>
  <si>
    <t>Amortización de los bienes</t>
  </si>
  <si>
    <t>Camisas</t>
  </si>
  <si>
    <t>Pantalones</t>
  </si>
  <si>
    <t>Cantidad</t>
  </si>
  <si>
    <t>Precio de Lista</t>
  </si>
  <si>
    <t>Grado de avance de acabado</t>
  </si>
  <si>
    <t>Grado de avance</t>
  </si>
  <si>
    <t>de acabado</t>
  </si>
  <si>
    <t xml:space="preserve">Gastos </t>
  </si>
  <si>
    <t>de ventas</t>
  </si>
  <si>
    <t xml:space="preserve">Margen de </t>
  </si>
  <si>
    <t>Utilidad Neta</t>
  </si>
  <si>
    <t>Precio de Lista * Q</t>
  </si>
  <si>
    <t xml:space="preserve"> - Gastos de Ventas</t>
  </si>
  <si>
    <t xml:space="preserve"> -  Margen de Utilidad Neta</t>
  </si>
  <si>
    <t>Total</t>
  </si>
  <si>
    <t>Compras</t>
  </si>
  <si>
    <t>Existencia Inicial</t>
  </si>
  <si>
    <t>Existencia Final</t>
  </si>
  <si>
    <t>Costo de Venta</t>
  </si>
  <si>
    <t>Cliente 1</t>
  </si>
  <si>
    <t>Cliente 2</t>
  </si>
  <si>
    <t>Cliente 3</t>
  </si>
  <si>
    <t>Deuda</t>
  </si>
  <si>
    <t>Tipo de deudor</t>
  </si>
  <si>
    <t>Cumplimiento de Condición</t>
  </si>
  <si>
    <t>General</t>
  </si>
  <si>
    <t>No cumple con Art. 136 DR</t>
  </si>
  <si>
    <t>Cumple con Art. 136 inc b) DR</t>
  </si>
  <si>
    <t>Cliente 4</t>
  </si>
  <si>
    <t>Escasa Significación</t>
  </si>
  <si>
    <t>Cumple Art 136. último parrafo</t>
  </si>
  <si>
    <t>Cumple con Art. 136 inc d) DR</t>
  </si>
  <si>
    <t>TOTAL</t>
  </si>
  <si>
    <t>Venta de máquina de coser</t>
  </si>
  <si>
    <t xml:space="preserve"> Vida Útil en años</t>
  </si>
  <si>
    <t>Utilidad Impositiva</t>
  </si>
  <si>
    <t>Se amortizó:</t>
  </si>
  <si>
    <t>años</t>
  </si>
  <si>
    <t>Años:</t>
  </si>
  <si>
    <t>Costo computable</t>
  </si>
  <si>
    <t>Ingresos por la venta de ropa</t>
  </si>
  <si>
    <t>Retenciones del Impuesto a las Ganancias</t>
  </si>
  <si>
    <t>RETENCIONES SUFRIDAS</t>
  </si>
  <si>
    <t>SOLUCIÓN DEL EJERCICIO</t>
  </si>
  <si>
    <t>Referencia</t>
  </si>
  <si>
    <t>Artículo</t>
  </si>
  <si>
    <t>Importes</t>
  </si>
  <si>
    <t>Ventas o Ingresos Gravados (venta de ropa)</t>
  </si>
  <si>
    <t>Ventas o Ingreso Gravados ( Venta de bien de uso)</t>
  </si>
  <si>
    <t>58 LIG</t>
  </si>
  <si>
    <t>Costos de Ventas</t>
  </si>
  <si>
    <t>51 LIG</t>
  </si>
  <si>
    <t>52 LIG</t>
  </si>
  <si>
    <t>Deducciones admitidas por la ley</t>
  </si>
  <si>
    <t>Amortizaciones:</t>
  </si>
  <si>
    <t>Amortizaciones de nuevo bien adquirido</t>
  </si>
  <si>
    <t>67 LIG- 96 DR</t>
  </si>
  <si>
    <t>Amortización del resto de los bienes</t>
  </si>
  <si>
    <t>Gastos de organización</t>
  </si>
  <si>
    <t>87 a) LIG</t>
  </si>
  <si>
    <t>87 c) LIG</t>
  </si>
  <si>
    <t>87 g) LIG</t>
  </si>
  <si>
    <t>Gastos de representación</t>
  </si>
  <si>
    <t>87 i) LIG</t>
  </si>
  <si>
    <t>DATOS Y SOLUCIÓN DEL EJERCICIO:</t>
  </si>
  <si>
    <t>88 B)LIG-  114 DR</t>
  </si>
  <si>
    <t>Incobrables</t>
  </si>
  <si>
    <t>136 DR</t>
  </si>
  <si>
    <t>Balance Impositivo:</t>
  </si>
  <si>
    <t>por el buen desempeño durante el año y el bono que anualmente abona la sociedad por $15.000.</t>
  </si>
  <si>
    <t>RESOLUCIÓN EJERCICIO Nº 6.01. ATRIBUCIÓN DEL RESULTADO IMPOSITIVO A LOS SOCIOS</t>
  </si>
  <si>
    <t>Atribución del resultado impositivo a los socios</t>
  </si>
  <si>
    <t>mercado</t>
  </si>
  <si>
    <t>La sociedad  Librería Assandri S.A  se dedica a la venta de Libros en la Ciudad de Córdoba. Durante el 2014, la sociedad aplicó la deducción</t>
  </si>
  <si>
    <t>en concepto de gastos de representación de acuerdo a la siguiente información: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</si>
  <si>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Arts. 67, 83, 84 LIG; arts. 96 DR</t>
    </r>
  </si>
  <si>
    <t>SIN OPCIÓN DE VENTA Y REEMPLAZO:</t>
  </si>
  <si>
    <t>Trimestres transcurridos en un año</t>
  </si>
  <si>
    <t>Ingresos Brutos</t>
  </si>
  <si>
    <t>Tasa Municipal</t>
  </si>
  <si>
    <t>Impuesto de Ingresos brutos</t>
  </si>
  <si>
    <t xml:space="preserve">Tasa de comercio e industria </t>
  </si>
  <si>
    <t>Gastos inherentes al giro del negocio: Publicidad</t>
  </si>
  <si>
    <t>Gastos inherentes al giro del negocio: otros</t>
  </si>
  <si>
    <t>Gastos realizados a favor del personal: Asistencia sanitaria</t>
  </si>
  <si>
    <t>Gastos realizados a favor del personal: Subsidio al club deportivo</t>
  </si>
  <si>
    <t>Gastos realizados a favor del personal</t>
  </si>
  <si>
    <t>1) Inmueble</t>
  </si>
  <si>
    <t>VO</t>
  </si>
  <si>
    <t>Edificio</t>
  </si>
  <si>
    <t>Trimestres transcurridos</t>
  </si>
  <si>
    <t>trimestres por año</t>
  </si>
  <si>
    <t>Amortización inmueble</t>
  </si>
  <si>
    <t>Vida útil en trimestres</t>
  </si>
  <si>
    <t>Vida útil</t>
  </si>
  <si>
    <t>3) Remalladora</t>
  </si>
  <si>
    <t>Amortización remalladora</t>
  </si>
  <si>
    <t>2) Maquinarias industriales</t>
  </si>
  <si>
    <t>Maquinarias</t>
  </si>
  <si>
    <t>Amortización maquinarias</t>
  </si>
  <si>
    <t>4) Rodado</t>
  </si>
  <si>
    <t>82 f)-83-84 88 l) LIG</t>
  </si>
  <si>
    <t>Compras de materias primas</t>
  </si>
  <si>
    <t>Gastos de luz, agua, gas y telefonos</t>
  </si>
  <si>
    <t>meses</t>
  </si>
  <si>
    <t>año</t>
  </si>
  <si>
    <t>Gastos y comisiones bancarias</t>
  </si>
  <si>
    <t>Sueldo de socio 2:</t>
  </si>
  <si>
    <t>Gasto de administración</t>
  </si>
  <si>
    <t>Venta de inmueble</t>
  </si>
  <si>
    <t>Fecha de adquisición</t>
  </si>
  <si>
    <t>Planes de seguros a favor del personal</t>
  </si>
  <si>
    <t>87 h) LIG</t>
  </si>
  <si>
    <t>Proporción de utilidad a afectar al bien inmueble</t>
  </si>
  <si>
    <t>Proporción de utilidad a afectar al bien mueble</t>
  </si>
  <si>
    <t>Gastos: Amortización inmueble vendido</t>
  </si>
  <si>
    <t>{2}</t>
  </si>
  <si>
    <t>Amortización de Rodado</t>
  </si>
  <si>
    <t>{3}</t>
  </si>
  <si>
    <t>{4}</t>
  </si>
  <si>
    <t>{5}</t>
  </si>
  <si>
    <t xml:space="preserve"> No corresponde al ejercicio que estamos liquidando (2014) , sino al anterior (2013).</t>
  </si>
  <si>
    <t>Productos en procesos de fabricación</t>
  </si>
  <si>
    <t>Gasto de ventas</t>
  </si>
  <si>
    <t>ventas</t>
  </si>
  <si>
    <t>Productos elaborados</t>
  </si>
  <si>
    <t>Materias Primas</t>
  </si>
  <si>
    <t>Botones</t>
  </si>
  <si>
    <t>Abrojos</t>
  </si>
  <si>
    <t>Telas</t>
  </si>
  <si>
    <t>por unidad</t>
  </si>
  <si>
    <t>por metro</t>
  </si>
  <si>
    <t>Valuación de existencia final</t>
  </si>
  <si>
    <t>Productos en proceso de fabricación</t>
  </si>
  <si>
    <t>Precio de lista * Q</t>
  </si>
  <si>
    <t xml:space="preserve">   -   Gastos de Ventas</t>
  </si>
  <si>
    <t xml:space="preserve">   -   Margen de Utilidad Neta</t>
  </si>
  <si>
    <t>Tela</t>
  </si>
  <si>
    <t>{7}</t>
  </si>
  <si>
    <t>{6}</t>
  </si>
  <si>
    <t>Gastos: Amortizacion inmueble vendido</t>
  </si>
  <si>
    <t>Gastos: Amotización mueble</t>
  </si>
  <si>
    <t>Sueldo mensual</t>
  </si>
  <si>
    <t>{8}</t>
  </si>
  <si>
    <t>Sueldo de socio 1:</t>
  </si>
  <si>
    <t>Valor de Origen bien mueble</t>
  </si>
  <si>
    <t>Tope de los aportes de los empleadores a los planes de seguros de retiros</t>
  </si>
  <si>
    <t>Cantidad de empleados</t>
  </si>
  <si>
    <t>Aporte efectuados a los planes de seguros de retiros privados</t>
  </si>
  <si>
    <t>{9}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</si>
  <si>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Arts.49,50,51, 52 a),b) y c), 57,58, 59, 67,69, ,82 f), 83, 84,87 a),b),c9, g), h) ,i) ,88 b), l) LIG; arts. 70,73, </t>
    </r>
  </si>
  <si>
    <t>Renta de 3º Cat</t>
  </si>
  <si>
    <t xml:space="preserve">acciones </t>
  </si>
  <si>
    <t>cuotas sociales</t>
  </si>
  <si>
    <t xml:space="preserve">compensados </t>
  </si>
  <si>
    <t xml:space="preserve">por la </t>
  </si>
  <si>
    <t>sociedad</t>
  </si>
  <si>
    <t>Resultado acumulado</t>
  </si>
  <si>
    <t>75, 96,133,134,135,136,137,140,141,143,1 144, 149 DR.</t>
  </si>
  <si>
    <t>Créditos por ventas</t>
  </si>
  <si>
    <t>Deudores por ventas</t>
  </si>
  <si>
    <t>Amortización Real</t>
  </si>
  <si>
    <t>Deducción admitida por la ley:</t>
  </si>
  <si>
    <t>Amortización Rodado</t>
  </si>
  <si>
    <t>V.O</t>
  </si>
  <si>
    <t>Otros</t>
  </si>
  <si>
    <t>Gastos de oficina, papelería y útiles</t>
  </si>
  <si>
    <t>Gastos inherentes al giro del comercio:</t>
  </si>
  <si>
    <t>Publicidad</t>
  </si>
  <si>
    <r>
      <rPr>
        <u val="single"/>
        <sz val="11"/>
        <color indexed="8"/>
        <rFont val="Calibri"/>
        <family val="2"/>
      </rPr>
      <t>Gastos de adm</t>
    </r>
    <r>
      <rPr>
        <sz val="11"/>
        <color theme="1"/>
        <rFont val="Calibri"/>
        <family val="2"/>
      </rPr>
      <t xml:space="preserve"> : Sueldo de socios , Gastos de oficina, otros.</t>
    </r>
  </si>
  <si>
    <t>Remuneraciones del personal</t>
  </si>
  <si>
    <t>Existencia Inicial:</t>
  </si>
  <si>
    <t>Utilidad del Ejercicio comercial</t>
  </si>
  <si>
    <t>Otros Ingresos:</t>
  </si>
  <si>
    <t>Utilidad Neta del Ejercicio</t>
  </si>
  <si>
    <t>Ganancia Bruta del Ejercicio</t>
  </si>
  <si>
    <t>con SAC y Cargas sociales incluidas</t>
  </si>
  <si>
    <t>Cantidad de maquinas</t>
  </si>
  <si>
    <t>Como podemos observar la opción de venta y reemplazo implica la posibilidad de afectar la utilidad comprendida en la venta de un bien</t>
  </si>
  <si>
    <t xml:space="preserve">al costo de uno o varios bienes afectados a la actividad económica en reemplazo de los bienes vendidos. En el caso de venta de </t>
  </si>
  <si>
    <t xml:space="preserve"> bienes inmuebles, prorrateando a la porcentualidad de la nueva inversión e impactando la diferencia no absorvida en el ejercicio fiscal </t>
  </si>
  <si>
    <t>o aplicando el 100% de la utilidad para el caso de venta de bienes muebles.</t>
  </si>
  <si>
    <t>Gastos de organización:</t>
  </si>
  <si>
    <t>Participación de los socios:</t>
  </si>
  <si>
    <t xml:space="preserve">Utilizando la opción de venta y reemplazo se logra diferir en el tiempo, el ingreso del impuesto derivado de la ganancia por venta de </t>
  </si>
  <si>
    <t>bienes. Si no se ejerce la opción se paga el Impuesto a las ganancias en el año de venta sobre una ganancia de</t>
  </si>
  <si>
    <t>Los sueldos de los empleados durante el año 2014 fueron de $135.000 encontrándose incluida una gratificación de $28.000 al personal</t>
  </si>
  <si>
    <t>Determinar el monto que se dedujo la sociedad en concepto de gastos de representación durante el año 2014.</t>
  </si>
  <si>
    <t>TOTAL INCOBRABLES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</si>
</sst>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  <numFmt numFmtId="173" formatCode="#,##0.0000"/>
    <numFmt numFmtId="174" formatCode="[$$-1004]#,##0.00"/>
    <numFmt numFmtId="175" formatCode="0.0%"/>
    <numFmt numFmtId="176" formatCode="0.000%"/>
    <numFmt numFmtId="177" formatCode="&quot;$&quot;\ #,##0.00"/>
    <numFmt numFmtId="178" formatCode="[$-2C0A]hh:mm:ss\ AM/PM"/>
    <numFmt numFmtId="179" formatCode="[$-2C0A]dddd\,\ dd&quot; de &quot;mmmm&quot; de &quot;yyyy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d&quot; de &quot;mmmm&quot; de &quot;yyyy"/>
    <numFmt numFmtId="186" formatCode="#,##0.000"/>
    <numFmt numFmtId="187" formatCode="#,##0.00000"/>
    <numFmt numFmtId="188" formatCode="#,##0.000000"/>
    <numFmt numFmtId="189" formatCode="#,##0.00\ &quot;€&quot;"/>
    <numFmt numFmtId="190" formatCode="_ [$€-2]\ * #,##0.00_ ;_ [$€-2]\ * \-#,##0.00_ ;_ [$€-2]\ * &quot;-&quot;??_ "/>
    <numFmt numFmtId="191" formatCode="_ [$€-2]\ * #,##0.000_ ;_ [$€-2]\ * \-#,##0.000_ ;_ [$€-2]\ * &quot;-&quot;??_ "/>
    <numFmt numFmtId="192" formatCode="[$$-2C0A]\ #,##0.000"/>
    <numFmt numFmtId="193" formatCode="[$$-2C0A]\ #,##0.0000"/>
    <numFmt numFmtId="194" formatCode="[$$-2C0A]\ #,##0.0"/>
    <numFmt numFmtId="195" formatCode="[$$-2C0A]\ #,##0"/>
    <numFmt numFmtId="196" formatCode="_ * #,##0.000_ ;_ * \-#,##0.000_ ;_ * &quot;-&quot;??_ ;_ @_ "/>
    <numFmt numFmtId="197" formatCode="_ * #,##0.0000_ ;_ * \-#,##0.0000_ ;_ * &quot;-&quot;??_ ;_ @_ "/>
    <numFmt numFmtId="198" formatCode="_ * #,##0.0_ ;_ * \-#,##0.0_ ;_ * &quot;-&quot;??_ ;_ @_ "/>
    <numFmt numFmtId="199" formatCode="_ * #,##0_ ;_ * \-#,##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90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9" fontId="1" fillId="0" borderId="0" xfId="57" applyFont="1" applyFill="1" applyAlignment="1">
      <alignment/>
    </xf>
    <xf numFmtId="172" fontId="2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170" fontId="1" fillId="0" borderId="0" xfId="52" applyFon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center"/>
    </xf>
    <xf numFmtId="9" fontId="1" fillId="0" borderId="0" xfId="57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  <xf numFmtId="10" fontId="1" fillId="0" borderId="0" xfId="57" applyNumberFormat="1" applyFont="1" applyAlignment="1">
      <alignment/>
    </xf>
    <xf numFmtId="4" fontId="1" fillId="0" borderId="0" xfId="0" applyNumberFormat="1" applyFont="1" applyAlignment="1">
      <alignment/>
    </xf>
    <xf numFmtId="170" fontId="1" fillId="0" borderId="0" xfId="52" applyFont="1" applyAlignment="1">
      <alignment/>
    </xf>
    <xf numFmtId="177" fontId="0" fillId="0" borderId="0" xfId="0" applyNumberFormat="1" applyAlignment="1">
      <alignment/>
    </xf>
    <xf numFmtId="10" fontId="1" fillId="0" borderId="0" xfId="57" applyNumberFormat="1" applyFont="1" applyAlignment="1">
      <alignment horizontal="center"/>
    </xf>
    <xf numFmtId="170" fontId="1" fillId="0" borderId="0" xfId="52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0" fillId="0" borderId="0" xfId="0" applyNumberFormat="1" applyBorder="1" applyAlignment="1">
      <alignment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 indent="8"/>
    </xf>
    <xf numFmtId="0" fontId="1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199" fontId="1" fillId="0" borderId="0" xfId="49" applyNumberFormat="1" applyFont="1" applyFill="1" applyAlignment="1">
      <alignment/>
    </xf>
    <xf numFmtId="4" fontId="3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4" fontId="1" fillId="0" borderId="18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 horizontal="center"/>
    </xf>
    <xf numFmtId="4" fontId="0" fillId="33" borderId="0" xfId="0" applyNumberFormat="1" applyFill="1" applyAlignment="1">
      <alignment horizontal="center"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52" applyFont="1" applyFill="1" applyAlignment="1">
      <alignment/>
    </xf>
    <xf numFmtId="173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9" fontId="1" fillId="0" borderId="17" xfId="57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9" fontId="1" fillId="0" borderId="0" xfId="57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4" fontId="2" fillId="0" borderId="15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172" fontId="1" fillId="0" borderId="14" xfId="52" applyNumberFormat="1" applyFon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2" fontId="0" fillId="0" borderId="22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/>
    </xf>
    <xf numFmtId="172" fontId="1" fillId="0" borderId="19" xfId="52" applyNumberFormat="1" applyFont="1" applyFill="1" applyBorder="1" applyAlignment="1">
      <alignment horizontal="right"/>
    </xf>
    <xf numFmtId="172" fontId="0" fillId="0" borderId="23" xfId="0" applyNumberFormat="1" applyFill="1" applyBorder="1" applyAlignment="1">
      <alignment horizontal="right"/>
    </xf>
    <xf numFmtId="170" fontId="1" fillId="0" borderId="0" xfId="52" applyFont="1" applyFill="1" applyBorder="1" applyAlignment="1">
      <alignment/>
    </xf>
    <xf numFmtId="10" fontId="1" fillId="0" borderId="0" xfId="57" applyNumberFormat="1" applyFont="1" applyFill="1" applyAlignment="1">
      <alignment/>
    </xf>
    <xf numFmtId="10" fontId="1" fillId="0" borderId="0" xfId="57" applyNumberFormat="1" applyFont="1" applyFill="1" applyAlignment="1">
      <alignment/>
    </xf>
    <xf numFmtId="170" fontId="1" fillId="0" borderId="0" xfId="52" applyFont="1" applyFill="1" applyAlignment="1">
      <alignment horizontal="center"/>
    </xf>
    <xf numFmtId="4" fontId="0" fillId="0" borderId="20" xfId="0" applyNumberFormat="1" applyFill="1" applyBorder="1" applyAlignment="1">
      <alignment/>
    </xf>
    <xf numFmtId="1" fontId="2" fillId="0" borderId="22" xfId="0" applyNumberFormat="1" applyFont="1" applyFill="1" applyBorder="1" applyAlignment="1">
      <alignment horizontal="center"/>
    </xf>
    <xf numFmtId="172" fontId="1" fillId="0" borderId="14" xfId="52" applyNumberFormat="1" applyFont="1" applyFill="1" applyBorder="1" applyAlignment="1">
      <alignment/>
    </xf>
    <xf numFmtId="172" fontId="0" fillId="0" borderId="22" xfId="0" applyNumberFormat="1" applyFill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4" xfId="0" applyNumberForma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3" fontId="0" fillId="0" borderId="1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9" fontId="1" fillId="0" borderId="0" xfId="57" applyFont="1" applyFill="1" applyAlignment="1">
      <alignment/>
    </xf>
    <xf numFmtId="175" fontId="1" fillId="0" borderId="0" xfId="57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170" fontId="1" fillId="0" borderId="0" xfId="52" applyFont="1" applyFill="1" applyAlignment="1">
      <alignment/>
    </xf>
    <xf numFmtId="172" fontId="0" fillId="0" borderId="0" xfId="0" applyNumberForma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4" fontId="0" fillId="0" borderId="24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72" fontId="0" fillId="0" borderId="15" xfId="0" applyNumberFormat="1" applyFill="1" applyBorder="1" applyAlignment="1">
      <alignment/>
    </xf>
    <xf numFmtId="172" fontId="0" fillId="0" borderId="21" xfId="0" applyNumberFormat="1" applyFill="1" applyBorder="1" applyAlignment="1">
      <alignment/>
    </xf>
    <xf numFmtId="9" fontId="1" fillId="0" borderId="14" xfId="57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23" xfId="0" applyNumberFormat="1" applyFill="1" applyBorder="1" applyAlignment="1">
      <alignment/>
    </xf>
    <xf numFmtId="9" fontId="1" fillId="0" borderId="16" xfId="57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indent="5"/>
    </xf>
    <xf numFmtId="4" fontId="0" fillId="0" borderId="24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9" fontId="1" fillId="0" borderId="15" xfId="57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172" fontId="0" fillId="0" borderId="16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172" fontId="0" fillId="0" borderId="19" xfId="0" applyNumberFormat="1" applyFill="1" applyBorder="1" applyAlignment="1">
      <alignment/>
    </xf>
    <xf numFmtId="9" fontId="1" fillId="0" borderId="0" xfId="57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" fontId="11" fillId="0" borderId="0" xfId="0" applyNumberFormat="1" applyFont="1" applyFill="1" applyAlignment="1">
      <alignment/>
    </xf>
    <xf numFmtId="3" fontId="0" fillId="0" borderId="15" xfId="0" applyNumberFormat="1" applyFill="1" applyBorder="1" applyAlignment="1">
      <alignment horizontal="left"/>
    </xf>
    <xf numFmtId="4" fontId="0" fillId="0" borderId="21" xfId="0" applyNumberFormat="1" applyFill="1" applyBorder="1" applyAlignment="1">
      <alignment horizontal="center"/>
    </xf>
    <xf numFmtId="172" fontId="0" fillId="0" borderId="22" xfId="0" applyNumberFormat="1" applyFill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left"/>
    </xf>
    <xf numFmtId="170" fontId="1" fillId="0" borderId="0" xfId="52" applyFont="1" applyFill="1" applyAlignment="1">
      <alignment horizontal="center"/>
    </xf>
    <xf numFmtId="9" fontId="1" fillId="0" borderId="0" xfId="57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14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14" fontId="1" fillId="0" borderId="0" xfId="57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7" xfId="0" applyNumberFormat="1" applyFill="1" applyBorder="1" applyAlignment="1">
      <alignment horizontal="right"/>
    </xf>
    <xf numFmtId="172" fontId="2" fillId="0" borderId="16" xfId="52" applyNumberFormat="1" applyFont="1" applyFill="1" applyBorder="1" applyAlignment="1">
      <alignment horizontal="right"/>
    </xf>
    <xf numFmtId="172" fontId="2" fillId="0" borderId="15" xfId="0" applyNumberFormat="1" applyFont="1" applyFill="1" applyBorder="1" applyAlignment="1">
      <alignment horizontal="right"/>
    </xf>
    <xf numFmtId="4" fontId="10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 horizontal="center"/>
    </xf>
    <xf numFmtId="9" fontId="1" fillId="0" borderId="14" xfId="58" applyFont="1" applyFill="1" applyBorder="1" applyAlignment="1">
      <alignment/>
    </xf>
    <xf numFmtId="9" fontId="1" fillId="0" borderId="16" xfId="58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9" fontId="1" fillId="0" borderId="0" xfId="57" applyFont="1" applyBorder="1" applyAlignment="1">
      <alignment horizontal="right"/>
    </xf>
    <xf numFmtId="4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172" fontId="0" fillId="0" borderId="21" xfId="0" applyNumberFormat="1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172" fontId="0" fillId="0" borderId="24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3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0" fillId="0" borderId="24" xfId="0" applyNumberForma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172" fontId="2" fillId="0" borderId="23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172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 horizontal="left"/>
    </xf>
    <xf numFmtId="4" fontId="2" fillId="0" borderId="13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left" vertical="center"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9" fontId="1" fillId="0" borderId="0" xfId="57" applyFont="1" applyAlignment="1">
      <alignment horizontal="center"/>
    </xf>
    <xf numFmtId="4" fontId="0" fillId="0" borderId="0" xfId="0" applyNumberFormat="1" applyAlignment="1">
      <alignment horizontal="center"/>
    </xf>
    <xf numFmtId="172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177" fontId="0" fillId="0" borderId="19" xfId="0" applyNumberForma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8</xdr:row>
      <xdr:rowOff>9525</xdr:rowOff>
    </xdr:from>
    <xdr:to>
      <xdr:col>3</xdr:col>
      <xdr:colOff>904875</xdr:colOff>
      <xdr:row>9</xdr:row>
      <xdr:rowOff>19050</xdr:rowOff>
    </xdr:to>
    <xdr:sp>
      <xdr:nvSpPr>
        <xdr:cNvPr id="1" name="25 Flecha abajo"/>
        <xdr:cNvSpPr>
          <a:spLocks/>
        </xdr:cNvSpPr>
      </xdr:nvSpPr>
      <xdr:spPr>
        <a:xfrm>
          <a:off x="4400550" y="1638300"/>
          <a:ext cx="200025" cy="200025"/>
        </a:xfrm>
        <a:prstGeom prst="downArrow">
          <a:avLst>
            <a:gd name="adj" fmla="val 224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942975</xdr:colOff>
      <xdr:row>12</xdr:row>
      <xdr:rowOff>85725</xdr:rowOff>
    </xdr:from>
    <xdr:to>
      <xdr:col>2</xdr:col>
      <xdr:colOff>95250</xdr:colOff>
      <xdr:row>12</xdr:row>
      <xdr:rowOff>276225</xdr:rowOff>
    </xdr:to>
    <xdr:sp>
      <xdr:nvSpPr>
        <xdr:cNvPr id="2" name="27 Flecha abajo"/>
        <xdr:cNvSpPr>
          <a:spLocks/>
        </xdr:cNvSpPr>
      </xdr:nvSpPr>
      <xdr:spPr>
        <a:xfrm>
          <a:off x="2743200" y="2476500"/>
          <a:ext cx="114300" cy="190500"/>
        </a:xfrm>
        <a:prstGeom prst="downArrow">
          <a:avLst>
            <a:gd name="adj" fmla="val 3000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819150</xdr:colOff>
      <xdr:row>10</xdr:row>
      <xdr:rowOff>66675</xdr:rowOff>
    </xdr:from>
    <xdr:to>
      <xdr:col>3</xdr:col>
      <xdr:colOff>180975</xdr:colOff>
      <xdr:row>11</xdr:row>
      <xdr:rowOff>38100</xdr:rowOff>
    </xdr:to>
    <xdr:sp>
      <xdr:nvSpPr>
        <xdr:cNvPr id="3" name="33 Flecha abajo"/>
        <xdr:cNvSpPr>
          <a:spLocks/>
        </xdr:cNvSpPr>
      </xdr:nvSpPr>
      <xdr:spPr>
        <a:xfrm rot="2700000">
          <a:off x="3581400" y="2076450"/>
          <a:ext cx="295275" cy="16192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21</xdr:row>
      <xdr:rowOff>95250</xdr:rowOff>
    </xdr:from>
    <xdr:to>
      <xdr:col>4</xdr:col>
      <xdr:colOff>104775</xdr:colOff>
      <xdr:row>22</xdr:row>
      <xdr:rowOff>0</xdr:rowOff>
    </xdr:to>
    <xdr:sp>
      <xdr:nvSpPr>
        <xdr:cNvPr id="4" name="47 Flecha abajo"/>
        <xdr:cNvSpPr>
          <a:spLocks/>
        </xdr:cNvSpPr>
      </xdr:nvSpPr>
      <xdr:spPr>
        <a:xfrm rot="13500000">
          <a:off x="4019550" y="4371975"/>
          <a:ext cx="876300" cy="142875"/>
        </a:xfrm>
        <a:prstGeom prst="downArrow">
          <a:avLst>
            <a:gd name="adj" fmla="val 346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1209675</xdr:colOff>
      <xdr:row>12</xdr:row>
      <xdr:rowOff>85725</xdr:rowOff>
    </xdr:from>
    <xdr:to>
      <xdr:col>4</xdr:col>
      <xdr:colOff>1381125</xdr:colOff>
      <xdr:row>12</xdr:row>
      <xdr:rowOff>276225</xdr:rowOff>
    </xdr:to>
    <xdr:sp>
      <xdr:nvSpPr>
        <xdr:cNvPr id="5" name="27 Flecha abajo"/>
        <xdr:cNvSpPr>
          <a:spLocks/>
        </xdr:cNvSpPr>
      </xdr:nvSpPr>
      <xdr:spPr>
        <a:xfrm>
          <a:off x="6000750" y="2476500"/>
          <a:ext cx="171450" cy="190500"/>
        </a:xfrm>
        <a:prstGeom prst="downArrow">
          <a:avLst>
            <a:gd name="adj" fmla="val 20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1552575</xdr:colOff>
      <xdr:row>16</xdr:row>
      <xdr:rowOff>123825</xdr:rowOff>
    </xdr:from>
    <xdr:to>
      <xdr:col>0</xdr:col>
      <xdr:colOff>1800225</xdr:colOff>
      <xdr:row>17</xdr:row>
      <xdr:rowOff>76200</xdr:rowOff>
    </xdr:to>
    <xdr:sp>
      <xdr:nvSpPr>
        <xdr:cNvPr id="6" name="33 Flecha abajo"/>
        <xdr:cNvSpPr>
          <a:spLocks/>
        </xdr:cNvSpPr>
      </xdr:nvSpPr>
      <xdr:spPr>
        <a:xfrm rot="2700000">
          <a:off x="1552575" y="3381375"/>
          <a:ext cx="247650" cy="14287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57150</xdr:rowOff>
    </xdr:from>
    <xdr:to>
      <xdr:col>1</xdr:col>
      <xdr:colOff>209550</xdr:colOff>
      <xdr:row>20</xdr:row>
      <xdr:rowOff>104775</xdr:rowOff>
    </xdr:to>
    <xdr:sp>
      <xdr:nvSpPr>
        <xdr:cNvPr id="7" name="33 Flecha abajo"/>
        <xdr:cNvSpPr>
          <a:spLocks/>
        </xdr:cNvSpPr>
      </xdr:nvSpPr>
      <xdr:spPr>
        <a:xfrm rot="18900000">
          <a:off x="1847850" y="3886200"/>
          <a:ext cx="161925" cy="23812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914400</xdr:colOff>
      <xdr:row>19</xdr:row>
      <xdr:rowOff>104775</xdr:rowOff>
    </xdr:from>
    <xdr:to>
      <xdr:col>0</xdr:col>
      <xdr:colOff>1152525</xdr:colOff>
      <xdr:row>20</xdr:row>
      <xdr:rowOff>76200</xdr:rowOff>
    </xdr:to>
    <xdr:sp>
      <xdr:nvSpPr>
        <xdr:cNvPr id="8" name="33 Flecha abajo"/>
        <xdr:cNvSpPr>
          <a:spLocks/>
        </xdr:cNvSpPr>
      </xdr:nvSpPr>
      <xdr:spPr>
        <a:xfrm rot="2700000">
          <a:off x="914400" y="3933825"/>
          <a:ext cx="238125" cy="16192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866775</xdr:colOff>
      <xdr:row>21</xdr:row>
      <xdr:rowOff>57150</xdr:rowOff>
    </xdr:from>
    <xdr:to>
      <xdr:col>0</xdr:col>
      <xdr:colOff>981075</xdr:colOff>
      <xdr:row>22</xdr:row>
      <xdr:rowOff>9525</xdr:rowOff>
    </xdr:to>
    <xdr:sp>
      <xdr:nvSpPr>
        <xdr:cNvPr id="9" name="27 Flecha abajo"/>
        <xdr:cNvSpPr>
          <a:spLocks/>
        </xdr:cNvSpPr>
      </xdr:nvSpPr>
      <xdr:spPr>
        <a:xfrm>
          <a:off x="866775" y="4333875"/>
          <a:ext cx="114300" cy="190500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1457325</xdr:colOff>
      <xdr:row>22</xdr:row>
      <xdr:rowOff>38100</xdr:rowOff>
    </xdr:from>
    <xdr:to>
      <xdr:col>5</xdr:col>
      <xdr:colOff>104775</xdr:colOff>
      <xdr:row>23</xdr:row>
      <xdr:rowOff>38100</xdr:rowOff>
    </xdr:to>
    <xdr:sp>
      <xdr:nvSpPr>
        <xdr:cNvPr id="10" name="27 Flecha abajo"/>
        <xdr:cNvSpPr>
          <a:spLocks/>
        </xdr:cNvSpPr>
      </xdr:nvSpPr>
      <xdr:spPr>
        <a:xfrm>
          <a:off x="6248400" y="4552950"/>
          <a:ext cx="104775" cy="190500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1457325</xdr:colOff>
      <xdr:row>20</xdr:row>
      <xdr:rowOff>57150</xdr:rowOff>
    </xdr:from>
    <xdr:to>
      <xdr:col>5</xdr:col>
      <xdr:colOff>85725</xdr:colOff>
      <xdr:row>20</xdr:row>
      <xdr:rowOff>247650</xdr:rowOff>
    </xdr:to>
    <xdr:sp>
      <xdr:nvSpPr>
        <xdr:cNvPr id="11" name="27 Flecha abajo"/>
        <xdr:cNvSpPr>
          <a:spLocks/>
        </xdr:cNvSpPr>
      </xdr:nvSpPr>
      <xdr:spPr>
        <a:xfrm>
          <a:off x="6248400" y="4076700"/>
          <a:ext cx="85725" cy="190500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23</xdr:row>
      <xdr:rowOff>57150</xdr:rowOff>
    </xdr:from>
    <xdr:to>
      <xdr:col>2</xdr:col>
      <xdr:colOff>19050</xdr:colOff>
      <xdr:row>24</xdr:row>
      <xdr:rowOff>9525</xdr:rowOff>
    </xdr:to>
    <xdr:sp>
      <xdr:nvSpPr>
        <xdr:cNvPr id="12" name="47 Flecha abajo"/>
        <xdr:cNvSpPr>
          <a:spLocks/>
        </xdr:cNvSpPr>
      </xdr:nvSpPr>
      <xdr:spPr>
        <a:xfrm rot="16200000">
          <a:off x="1990725" y="4762500"/>
          <a:ext cx="790575" cy="142875"/>
        </a:xfrm>
        <a:prstGeom prst="downArrow">
          <a:avLst>
            <a:gd name="adj" fmla="val 32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76200</xdr:rowOff>
    </xdr:from>
    <xdr:to>
      <xdr:col>1</xdr:col>
      <xdr:colOff>200025</xdr:colOff>
      <xdr:row>27</xdr:row>
      <xdr:rowOff>171450</xdr:rowOff>
    </xdr:to>
    <xdr:sp>
      <xdr:nvSpPr>
        <xdr:cNvPr id="13" name="47 Flecha abajo"/>
        <xdr:cNvSpPr>
          <a:spLocks/>
        </xdr:cNvSpPr>
      </xdr:nvSpPr>
      <xdr:spPr>
        <a:xfrm>
          <a:off x="1857375" y="4781550"/>
          <a:ext cx="142875" cy="857250"/>
        </a:xfrm>
        <a:prstGeom prst="downArrow">
          <a:avLst>
            <a:gd name="adj" fmla="val 330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9</xdr:row>
      <xdr:rowOff>114300</xdr:rowOff>
    </xdr:from>
    <xdr:to>
      <xdr:col>4</xdr:col>
      <xdr:colOff>742950</xdr:colOff>
      <xdr:row>11</xdr:row>
      <xdr:rowOff>76200</xdr:rowOff>
    </xdr:to>
    <xdr:sp>
      <xdr:nvSpPr>
        <xdr:cNvPr id="14" name="33 Flecha abajo"/>
        <xdr:cNvSpPr>
          <a:spLocks/>
        </xdr:cNvSpPr>
      </xdr:nvSpPr>
      <xdr:spPr>
        <a:xfrm rot="19200000">
          <a:off x="5372100" y="1933575"/>
          <a:ext cx="161925" cy="342900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361950</xdr:colOff>
      <xdr:row>25</xdr:row>
      <xdr:rowOff>104775</xdr:rowOff>
    </xdr:from>
    <xdr:to>
      <xdr:col>4</xdr:col>
      <xdr:colOff>133350</xdr:colOff>
      <xdr:row>26</xdr:row>
      <xdr:rowOff>57150</xdr:rowOff>
    </xdr:to>
    <xdr:sp>
      <xdr:nvSpPr>
        <xdr:cNvPr id="15" name="47 Flecha abajo"/>
        <xdr:cNvSpPr>
          <a:spLocks/>
        </xdr:cNvSpPr>
      </xdr:nvSpPr>
      <xdr:spPr>
        <a:xfrm rot="18000000">
          <a:off x="4057650" y="5191125"/>
          <a:ext cx="866775" cy="142875"/>
        </a:xfrm>
        <a:prstGeom prst="downArrow">
          <a:avLst>
            <a:gd name="adj" fmla="val 346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32</xdr:row>
      <xdr:rowOff>228600</xdr:rowOff>
    </xdr:from>
    <xdr:to>
      <xdr:col>3</xdr:col>
      <xdr:colOff>571500</xdr:colOff>
      <xdr:row>34</xdr:row>
      <xdr:rowOff>85725</xdr:rowOff>
    </xdr:to>
    <xdr:sp>
      <xdr:nvSpPr>
        <xdr:cNvPr id="16" name="33 Flecha abajo"/>
        <xdr:cNvSpPr>
          <a:spLocks/>
        </xdr:cNvSpPr>
      </xdr:nvSpPr>
      <xdr:spPr>
        <a:xfrm rot="18900000">
          <a:off x="4124325" y="6648450"/>
          <a:ext cx="142875" cy="342900"/>
        </a:xfrm>
        <a:prstGeom prst="downArrow">
          <a:avLst>
            <a:gd name="adj" fmla="val 364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31</xdr:row>
      <xdr:rowOff>152400</xdr:rowOff>
    </xdr:from>
    <xdr:to>
      <xdr:col>3</xdr:col>
      <xdr:colOff>704850</xdr:colOff>
      <xdr:row>32</xdr:row>
      <xdr:rowOff>123825</xdr:rowOff>
    </xdr:to>
    <xdr:sp>
      <xdr:nvSpPr>
        <xdr:cNvPr id="17" name="33 Flecha abajo"/>
        <xdr:cNvSpPr>
          <a:spLocks/>
        </xdr:cNvSpPr>
      </xdr:nvSpPr>
      <xdr:spPr>
        <a:xfrm rot="13500000">
          <a:off x="3924300" y="6381750"/>
          <a:ext cx="476250" cy="161925"/>
        </a:xfrm>
        <a:prstGeom prst="downArrow">
          <a:avLst>
            <a:gd name="adj" fmla="val 4132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447675</xdr:colOff>
      <xdr:row>29</xdr:row>
      <xdr:rowOff>9525</xdr:rowOff>
    </xdr:from>
    <xdr:to>
      <xdr:col>1</xdr:col>
      <xdr:colOff>647700</xdr:colOff>
      <xdr:row>30</xdr:row>
      <xdr:rowOff>152400</xdr:rowOff>
    </xdr:to>
    <xdr:sp>
      <xdr:nvSpPr>
        <xdr:cNvPr id="18" name="47 Flecha abajo"/>
        <xdr:cNvSpPr>
          <a:spLocks/>
        </xdr:cNvSpPr>
      </xdr:nvSpPr>
      <xdr:spPr>
        <a:xfrm>
          <a:off x="2247900" y="5857875"/>
          <a:ext cx="200025" cy="333375"/>
        </a:xfrm>
        <a:prstGeom prst="downArrow">
          <a:avLst>
            <a:gd name="adj" fmla="val -77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295275</xdr:colOff>
      <xdr:row>32</xdr:row>
      <xdr:rowOff>180975</xdr:rowOff>
    </xdr:from>
    <xdr:to>
      <xdr:col>3</xdr:col>
      <xdr:colOff>676275</xdr:colOff>
      <xdr:row>32</xdr:row>
      <xdr:rowOff>295275</xdr:rowOff>
    </xdr:to>
    <xdr:sp>
      <xdr:nvSpPr>
        <xdr:cNvPr id="19" name="47 Flecha abajo"/>
        <xdr:cNvSpPr>
          <a:spLocks/>
        </xdr:cNvSpPr>
      </xdr:nvSpPr>
      <xdr:spPr>
        <a:xfrm rot="16200000">
          <a:off x="3990975" y="6600825"/>
          <a:ext cx="381000" cy="114300"/>
        </a:xfrm>
        <a:prstGeom prst="downArrow">
          <a:avLst>
            <a:gd name="adj" fmla="val 1162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31</xdr:row>
      <xdr:rowOff>38100</xdr:rowOff>
    </xdr:from>
    <xdr:to>
      <xdr:col>5</xdr:col>
      <xdr:colOff>600075</xdr:colOff>
      <xdr:row>34</xdr:row>
      <xdr:rowOff>171450</xdr:rowOff>
    </xdr:to>
    <xdr:sp>
      <xdr:nvSpPr>
        <xdr:cNvPr id="20" name="22 Cerrar llave"/>
        <xdr:cNvSpPr>
          <a:spLocks/>
        </xdr:cNvSpPr>
      </xdr:nvSpPr>
      <xdr:spPr>
        <a:xfrm>
          <a:off x="6629400" y="6267450"/>
          <a:ext cx="219075" cy="809625"/>
        </a:xfrm>
        <a:prstGeom prst="rightBrac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66675</xdr:rowOff>
    </xdr:from>
    <xdr:to>
      <xdr:col>1</xdr:col>
      <xdr:colOff>457200</xdr:colOff>
      <xdr:row>20</xdr:row>
      <xdr:rowOff>9525</xdr:rowOff>
    </xdr:to>
    <xdr:sp>
      <xdr:nvSpPr>
        <xdr:cNvPr id="1" name="27 Flecha abajo"/>
        <xdr:cNvSpPr>
          <a:spLocks/>
        </xdr:cNvSpPr>
      </xdr:nvSpPr>
      <xdr:spPr>
        <a:xfrm>
          <a:off x="1085850" y="3524250"/>
          <a:ext cx="142875" cy="323850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15</xdr:row>
      <xdr:rowOff>38100</xdr:rowOff>
    </xdr:from>
    <xdr:to>
      <xdr:col>8</xdr:col>
      <xdr:colOff>523875</xdr:colOff>
      <xdr:row>16</xdr:row>
      <xdr:rowOff>0</xdr:rowOff>
    </xdr:to>
    <xdr:sp>
      <xdr:nvSpPr>
        <xdr:cNvPr id="2" name="31 Flecha abajo"/>
        <xdr:cNvSpPr>
          <a:spLocks/>
        </xdr:cNvSpPr>
      </xdr:nvSpPr>
      <xdr:spPr>
        <a:xfrm rot="16200000">
          <a:off x="6486525" y="2924175"/>
          <a:ext cx="371475" cy="152400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14</xdr:row>
      <xdr:rowOff>9525</xdr:rowOff>
    </xdr:from>
    <xdr:to>
      <xdr:col>4</xdr:col>
      <xdr:colOff>809625</xdr:colOff>
      <xdr:row>15</xdr:row>
      <xdr:rowOff>152400</xdr:rowOff>
    </xdr:to>
    <xdr:sp>
      <xdr:nvSpPr>
        <xdr:cNvPr id="3" name="33 Flecha abajo"/>
        <xdr:cNvSpPr>
          <a:spLocks/>
        </xdr:cNvSpPr>
      </xdr:nvSpPr>
      <xdr:spPr>
        <a:xfrm rot="18900000">
          <a:off x="4162425" y="2705100"/>
          <a:ext cx="152400" cy="33337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66675</xdr:rowOff>
    </xdr:from>
    <xdr:to>
      <xdr:col>2</xdr:col>
      <xdr:colOff>219075</xdr:colOff>
      <xdr:row>22</xdr:row>
      <xdr:rowOff>9525</xdr:rowOff>
    </xdr:to>
    <xdr:sp>
      <xdr:nvSpPr>
        <xdr:cNvPr id="4" name="37 Flecha abajo"/>
        <xdr:cNvSpPr>
          <a:spLocks/>
        </xdr:cNvSpPr>
      </xdr:nvSpPr>
      <xdr:spPr>
        <a:xfrm rot="16200000">
          <a:off x="1543050" y="4095750"/>
          <a:ext cx="190500" cy="133350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495300</xdr:colOff>
      <xdr:row>11</xdr:row>
      <xdr:rowOff>38100</xdr:rowOff>
    </xdr:from>
    <xdr:to>
      <xdr:col>8</xdr:col>
      <xdr:colOff>9525</xdr:colOff>
      <xdr:row>11</xdr:row>
      <xdr:rowOff>180975</xdr:rowOff>
    </xdr:to>
    <xdr:sp>
      <xdr:nvSpPr>
        <xdr:cNvPr id="5" name="38 Flecha abajo"/>
        <xdr:cNvSpPr>
          <a:spLocks/>
        </xdr:cNvSpPr>
      </xdr:nvSpPr>
      <xdr:spPr>
        <a:xfrm rot="16200000">
          <a:off x="6219825" y="2162175"/>
          <a:ext cx="123825" cy="14287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933450</xdr:colOff>
      <xdr:row>12</xdr:row>
      <xdr:rowOff>161925</xdr:rowOff>
    </xdr:from>
    <xdr:to>
      <xdr:col>2</xdr:col>
      <xdr:colOff>1047750</xdr:colOff>
      <xdr:row>14</xdr:row>
      <xdr:rowOff>38100</xdr:rowOff>
    </xdr:to>
    <xdr:sp>
      <xdr:nvSpPr>
        <xdr:cNvPr id="6" name="43 Flecha abajo"/>
        <xdr:cNvSpPr>
          <a:spLocks/>
        </xdr:cNvSpPr>
      </xdr:nvSpPr>
      <xdr:spPr>
        <a:xfrm rot="18900000">
          <a:off x="2447925" y="2476500"/>
          <a:ext cx="114300" cy="257175"/>
        </a:xfrm>
        <a:prstGeom prst="downArrow">
          <a:avLst>
            <a:gd name="adj" fmla="val 2879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895350</xdr:colOff>
      <xdr:row>11</xdr:row>
      <xdr:rowOff>0</xdr:rowOff>
    </xdr:from>
    <xdr:to>
      <xdr:col>3</xdr:col>
      <xdr:colOff>38100</xdr:colOff>
      <xdr:row>11</xdr:row>
      <xdr:rowOff>123825</xdr:rowOff>
    </xdr:to>
    <xdr:sp>
      <xdr:nvSpPr>
        <xdr:cNvPr id="7" name="46 Flecha abajo"/>
        <xdr:cNvSpPr>
          <a:spLocks/>
        </xdr:cNvSpPr>
      </xdr:nvSpPr>
      <xdr:spPr>
        <a:xfrm rot="13500000">
          <a:off x="2409825" y="2124075"/>
          <a:ext cx="247650" cy="123825"/>
        </a:xfrm>
        <a:prstGeom prst="downArrow">
          <a:avLst>
            <a:gd name="adj" fmla="val 2879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12</xdr:row>
      <xdr:rowOff>142875</xdr:rowOff>
    </xdr:from>
    <xdr:to>
      <xdr:col>4</xdr:col>
      <xdr:colOff>876300</xdr:colOff>
      <xdr:row>13</xdr:row>
      <xdr:rowOff>104775</xdr:rowOff>
    </xdr:to>
    <xdr:sp>
      <xdr:nvSpPr>
        <xdr:cNvPr id="8" name="47 Flecha abajo"/>
        <xdr:cNvSpPr>
          <a:spLocks/>
        </xdr:cNvSpPr>
      </xdr:nvSpPr>
      <xdr:spPr>
        <a:xfrm rot="13500000">
          <a:off x="4038600" y="2457450"/>
          <a:ext cx="342900" cy="152400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16</xdr:row>
      <xdr:rowOff>47625</xdr:rowOff>
    </xdr:from>
    <xdr:to>
      <xdr:col>8</xdr:col>
      <xdr:colOff>523875</xdr:colOff>
      <xdr:row>17</xdr:row>
      <xdr:rowOff>28575</xdr:rowOff>
    </xdr:to>
    <xdr:sp>
      <xdr:nvSpPr>
        <xdr:cNvPr id="9" name="50 Flecha abajo"/>
        <xdr:cNvSpPr>
          <a:spLocks/>
        </xdr:cNvSpPr>
      </xdr:nvSpPr>
      <xdr:spPr>
        <a:xfrm rot="16200000">
          <a:off x="6505575" y="3124200"/>
          <a:ext cx="352425" cy="171450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9</xdr:row>
      <xdr:rowOff>190500</xdr:rowOff>
    </xdr:from>
    <xdr:to>
      <xdr:col>8</xdr:col>
      <xdr:colOff>0</xdr:colOff>
      <xdr:row>10</xdr:row>
      <xdr:rowOff>123825</xdr:rowOff>
    </xdr:to>
    <xdr:sp>
      <xdr:nvSpPr>
        <xdr:cNvPr id="10" name="47 Flecha abajo"/>
        <xdr:cNvSpPr>
          <a:spLocks/>
        </xdr:cNvSpPr>
      </xdr:nvSpPr>
      <xdr:spPr>
        <a:xfrm rot="13500000">
          <a:off x="6172200" y="1933575"/>
          <a:ext cx="161925" cy="12382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12</xdr:row>
      <xdr:rowOff>19050</xdr:rowOff>
    </xdr:from>
    <xdr:to>
      <xdr:col>8</xdr:col>
      <xdr:colOff>0</xdr:colOff>
      <xdr:row>13</xdr:row>
      <xdr:rowOff>180975</xdr:rowOff>
    </xdr:to>
    <xdr:sp>
      <xdr:nvSpPr>
        <xdr:cNvPr id="11" name="33 Flecha abajo"/>
        <xdr:cNvSpPr>
          <a:spLocks/>
        </xdr:cNvSpPr>
      </xdr:nvSpPr>
      <xdr:spPr>
        <a:xfrm rot="18900000">
          <a:off x="6238875" y="2333625"/>
          <a:ext cx="95250" cy="35242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17</xdr:row>
      <xdr:rowOff>66675</xdr:rowOff>
    </xdr:from>
    <xdr:to>
      <xdr:col>8</xdr:col>
      <xdr:colOff>523875</xdr:colOff>
      <xdr:row>18</xdr:row>
      <xdr:rowOff>0</xdr:rowOff>
    </xdr:to>
    <xdr:sp>
      <xdr:nvSpPr>
        <xdr:cNvPr id="12" name="50 Flecha abajo"/>
        <xdr:cNvSpPr>
          <a:spLocks/>
        </xdr:cNvSpPr>
      </xdr:nvSpPr>
      <xdr:spPr>
        <a:xfrm rot="16200000">
          <a:off x="6505575" y="3333750"/>
          <a:ext cx="352425" cy="12382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18</xdr:row>
      <xdr:rowOff>38100</xdr:rowOff>
    </xdr:from>
    <xdr:to>
      <xdr:col>8</xdr:col>
      <xdr:colOff>523875</xdr:colOff>
      <xdr:row>19</xdr:row>
      <xdr:rowOff>0</xdr:rowOff>
    </xdr:to>
    <xdr:sp>
      <xdr:nvSpPr>
        <xdr:cNvPr id="13" name="50 Flecha abajo"/>
        <xdr:cNvSpPr>
          <a:spLocks/>
        </xdr:cNvSpPr>
      </xdr:nvSpPr>
      <xdr:spPr>
        <a:xfrm rot="16200000">
          <a:off x="6505575" y="3495675"/>
          <a:ext cx="352425" cy="152400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20</xdr:row>
      <xdr:rowOff>47625</xdr:rowOff>
    </xdr:from>
    <xdr:to>
      <xdr:col>2</xdr:col>
      <xdr:colOff>219075</xdr:colOff>
      <xdr:row>21</xdr:row>
      <xdr:rowOff>9525</xdr:rowOff>
    </xdr:to>
    <xdr:sp>
      <xdr:nvSpPr>
        <xdr:cNvPr id="14" name="37 Flecha abajo"/>
        <xdr:cNvSpPr>
          <a:spLocks/>
        </xdr:cNvSpPr>
      </xdr:nvSpPr>
      <xdr:spPr>
        <a:xfrm rot="16200000">
          <a:off x="1543050" y="3886200"/>
          <a:ext cx="190500" cy="152400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76200</xdr:rowOff>
    </xdr:from>
    <xdr:to>
      <xdr:col>2</xdr:col>
      <xdr:colOff>228600</xdr:colOff>
      <xdr:row>20</xdr:row>
      <xdr:rowOff>28575</xdr:rowOff>
    </xdr:to>
    <xdr:sp>
      <xdr:nvSpPr>
        <xdr:cNvPr id="15" name="37 Flecha abajo"/>
        <xdr:cNvSpPr>
          <a:spLocks/>
        </xdr:cNvSpPr>
      </xdr:nvSpPr>
      <xdr:spPr>
        <a:xfrm rot="16200000">
          <a:off x="1543050" y="3724275"/>
          <a:ext cx="200025" cy="14287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38100</xdr:rowOff>
    </xdr:from>
    <xdr:to>
      <xdr:col>2</xdr:col>
      <xdr:colOff>209550</xdr:colOff>
      <xdr:row>23</xdr:row>
      <xdr:rowOff>161925</xdr:rowOff>
    </xdr:to>
    <xdr:sp>
      <xdr:nvSpPr>
        <xdr:cNvPr id="16" name="37 Flecha abajo"/>
        <xdr:cNvSpPr>
          <a:spLocks/>
        </xdr:cNvSpPr>
      </xdr:nvSpPr>
      <xdr:spPr>
        <a:xfrm rot="16200000">
          <a:off x="1543050" y="4448175"/>
          <a:ext cx="180975" cy="12382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847725</xdr:colOff>
      <xdr:row>23</xdr:row>
      <xdr:rowOff>38100</xdr:rowOff>
    </xdr:from>
    <xdr:to>
      <xdr:col>2</xdr:col>
      <xdr:colOff>1066800</xdr:colOff>
      <xdr:row>23</xdr:row>
      <xdr:rowOff>180975</xdr:rowOff>
    </xdr:to>
    <xdr:sp>
      <xdr:nvSpPr>
        <xdr:cNvPr id="17" name="37 Flecha abajo"/>
        <xdr:cNvSpPr>
          <a:spLocks/>
        </xdr:cNvSpPr>
      </xdr:nvSpPr>
      <xdr:spPr>
        <a:xfrm rot="16200000">
          <a:off x="2362200" y="4448175"/>
          <a:ext cx="219075" cy="14287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27</xdr:row>
      <xdr:rowOff>38100</xdr:rowOff>
    </xdr:from>
    <xdr:to>
      <xdr:col>3</xdr:col>
      <xdr:colOff>866775</xdr:colOff>
      <xdr:row>27</xdr:row>
      <xdr:rowOff>180975</xdr:rowOff>
    </xdr:to>
    <xdr:sp>
      <xdr:nvSpPr>
        <xdr:cNvPr id="18" name="37 Flecha abajo"/>
        <xdr:cNvSpPr>
          <a:spLocks/>
        </xdr:cNvSpPr>
      </xdr:nvSpPr>
      <xdr:spPr>
        <a:xfrm rot="16200000">
          <a:off x="3286125" y="5210175"/>
          <a:ext cx="200025" cy="14287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676275</xdr:colOff>
      <xdr:row>28</xdr:row>
      <xdr:rowOff>9525</xdr:rowOff>
    </xdr:from>
    <xdr:to>
      <xdr:col>3</xdr:col>
      <xdr:colOff>809625</xdr:colOff>
      <xdr:row>29</xdr:row>
      <xdr:rowOff>38100</xdr:rowOff>
    </xdr:to>
    <xdr:sp>
      <xdr:nvSpPr>
        <xdr:cNvPr id="19" name="43 Flecha abajo"/>
        <xdr:cNvSpPr>
          <a:spLocks/>
        </xdr:cNvSpPr>
      </xdr:nvSpPr>
      <xdr:spPr>
        <a:xfrm rot="18900000">
          <a:off x="3295650" y="5372100"/>
          <a:ext cx="133350" cy="219075"/>
        </a:xfrm>
        <a:prstGeom prst="downArrow">
          <a:avLst>
            <a:gd name="adj" fmla="val 2879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381000</xdr:colOff>
      <xdr:row>26</xdr:row>
      <xdr:rowOff>0</xdr:rowOff>
    </xdr:from>
    <xdr:to>
      <xdr:col>3</xdr:col>
      <xdr:colOff>514350</xdr:colOff>
      <xdr:row>27</xdr:row>
      <xdr:rowOff>19050</xdr:rowOff>
    </xdr:to>
    <xdr:sp>
      <xdr:nvSpPr>
        <xdr:cNvPr id="20" name="27 Flecha abajo"/>
        <xdr:cNvSpPr>
          <a:spLocks/>
        </xdr:cNvSpPr>
      </xdr:nvSpPr>
      <xdr:spPr>
        <a:xfrm>
          <a:off x="3000375" y="4981575"/>
          <a:ext cx="133350" cy="209550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13</xdr:row>
      <xdr:rowOff>104775</xdr:rowOff>
    </xdr:from>
    <xdr:to>
      <xdr:col>1</xdr:col>
      <xdr:colOff>485775</xdr:colOff>
      <xdr:row>15</xdr:row>
      <xdr:rowOff>38100</xdr:rowOff>
    </xdr:to>
    <xdr:sp>
      <xdr:nvSpPr>
        <xdr:cNvPr id="21" name="27 Flecha abajo"/>
        <xdr:cNvSpPr>
          <a:spLocks/>
        </xdr:cNvSpPr>
      </xdr:nvSpPr>
      <xdr:spPr>
        <a:xfrm>
          <a:off x="1104900" y="2609850"/>
          <a:ext cx="152400" cy="31432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9</xdr:row>
      <xdr:rowOff>28575</xdr:rowOff>
    </xdr:from>
    <xdr:to>
      <xdr:col>0</xdr:col>
      <xdr:colOff>466725</xdr:colOff>
      <xdr:row>11</xdr:row>
      <xdr:rowOff>0</xdr:rowOff>
    </xdr:to>
    <xdr:sp>
      <xdr:nvSpPr>
        <xdr:cNvPr id="22" name="27 Flecha abajo"/>
        <xdr:cNvSpPr>
          <a:spLocks/>
        </xdr:cNvSpPr>
      </xdr:nvSpPr>
      <xdr:spPr>
        <a:xfrm>
          <a:off x="333375" y="1771650"/>
          <a:ext cx="133350" cy="352425"/>
        </a:xfrm>
        <a:prstGeom prst="downArrow">
          <a:avLst>
            <a:gd name="adj" fmla="val 303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11</xdr:row>
      <xdr:rowOff>85725</xdr:rowOff>
    </xdr:from>
    <xdr:to>
      <xdr:col>6</xdr:col>
      <xdr:colOff>457200</xdr:colOff>
      <xdr:row>17</xdr:row>
      <xdr:rowOff>57150</xdr:rowOff>
    </xdr:to>
    <xdr:sp>
      <xdr:nvSpPr>
        <xdr:cNvPr id="23" name="AutoShape 853"/>
        <xdr:cNvSpPr>
          <a:spLocks/>
        </xdr:cNvSpPr>
      </xdr:nvSpPr>
      <xdr:spPr>
        <a:xfrm>
          <a:off x="5600700" y="2209800"/>
          <a:ext cx="123825" cy="1114425"/>
        </a:xfrm>
        <a:prstGeom prst="rightBrace">
          <a:avLst/>
        </a:prstGeom>
        <a:noFill/>
        <a:ln w="19050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80" zoomScaleNormal="80" zoomScalePageLayoutView="80" workbookViewId="0" topLeftCell="A48">
      <selection activeCell="H78" sqref="H78"/>
    </sheetView>
  </sheetViews>
  <sheetFormatPr defaultColWidth="11.57421875" defaultRowHeight="15"/>
  <cols>
    <col min="1" max="1" width="27.00390625" style="1" customWidth="1"/>
    <col min="2" max="2" width="14.421875" style="1" bestFit="1" customWidth="1"/>
    <col min="3" max="3" width="14.00390625" style="1" bestFit="1" customWidth="1"/>
    <col min="4" max="4" width="16.421875" style="1" bestFit="1" customWidth="1"/>
    <col min="5" max="5" width="21.8515625" style="1" customWidth="1"/>
    <col min="6" max="6" width="10.421875" style="1" customWidth="1"/>
    <col min="7" max="7" width="18.7109375" style="1" customWidth="1"/>
    <col min="8" max="8" width="16.00390625" style="1" customWidth="1"/>
    <col min="9" max="16384" width="11.57421875" style="1" customWidth="1"/>
  </cols>
  <sheetData>
    <row r="1" ht="15.75">
      <c r="A1" s="3" t="s">
        <v>240</v>
      </c>
    </row>
    <row r="2" ht="15.75" thickBot="1"/>
    <row r="3" spans="1:7" ht="15">
      <c r="A3" s="245" t="s">
        <v>6</v>
      </c>
      <c r="B3" s="246"/>
      <c r="C3" s="246"/>
      <c r="D3" s="246"/>
      <c r="E3" s="246"/>
      <c r="F3" s="246"/>
      <c r="G3" s="247"/>
    </row>
    <row r="4" spans="1:7" ht="15.75" thickBot="1">
      <c r="A4" s="248"/>
      <c r="B4" s="249"/>
      <c r="C4" s="249"/>
      <c r="D4" s="249"/>
      <c r="E4" s="249"/>
      <c r="F4" s="249"/>
      <c r="G4" s="250"/>
    </row>
    <row r="6" ht="15">
      <c r="A6" s="2" t="s">
        <v>1</v>
      </c>
    </row>
    <row r="8" spans="2:6" ht="21" customHeight="1">
      <c r="B8" s="15"/>
      <c r="C8" s="251" t="s">
        <v>241</v>
      </c>
      <c r="D8" s="251"/>
      <c r="E8" s="251"/>
      <c r="F8" s="6"/>
    </row>
    <row r="9" spans="1:6" ht="15">
      <c r="A9" s="4"/>
      <c r="B9" s="15"/>
      <c r="C9" s="18"/>
      <c r="D9" s="18"/>
      <c r="E9" s="18"/>
      <c r="F9" s="5"/>
    </row>
    <row r="10" spans="1:5" ht="15">
      <c r="A10" s="12"/>
      <c r="C10" s="252" t="s">
        <v>9</v>
      </c>
      <c r="D10" s="252"/>
      <c r="E10" s="252"/>
    </row>
    <row r="11" spans="1:5" ht="15">
      <c r="A11" s="12"/>
      <c r="C11" s="24"/>
      <c r="D11" s="24"/>
      <c r="E11" s="24"/>
    </row>
    <row r="12" spans="1:6" ht="15">
      <c r="A12" s="12"/>
      <c r="B12" s="255" t="s">
        <v>7</v>
      </c>
      <c r="C12" s="255"/>
      <c r="E12" s="253" t="s">
        <v>8</v>
      </c>
      <c r="F12" s="253"/>
    </row>
    <row r="13" spans="1:6" ht="23.25" customHeight="1">
      <c r="A13" s="4"/>
      <c r="B13" s="18"/>
      <c r="C13" s="18"/>
      <c r="D13" s="18"/>
      <c r="E13" s="18"/>
      <c r="F13" s="5"/>
    </row>
    <row r="14" spans="2:5" ht="15">
      <c r="B14" s="18" t="s">
        <v>12</v>
      </c>
      <c r="C14" s="23"/>
      <c r="D14" s="24"/>
      <c r="E14" s="1" t="s">
        <v>16</v>
      </c>
    </row>
    <row r="15" spans="2:5" ht="15">
      <c r="B15" s="18" t="s">
        <v>13</v>
      </c>
      <c r="C15" s="18"/>
      <c r="D15" s="15"/>
      <c r="E15" s="1" t="s">
        <v>10</v>
      </c>
    </row>
    <row r="16" spans="2:5" ht="15">
      <c r="B16" s="18" t="s">
        <v>14</v>
      </c>
      <c r="C16" s="18"/>
      <c r="D16" s="15"/>
      <c r="E16" s="1" t="s">
        <v>11</v>
      </c>
    </row>
    <row r="17" spans="2:5" ht="15">
      <c r="B17" s="18" t="s">
        <v>15</v>
      </c>
      <c r="C17" s="18"/>
      <c r="D17" s="15"/>
      <c r="E17" s="18"/>
    </row>
    <row r="18" spans="2:5" ht="15">
      <c r="B18" s="18"/>
      <c r="C18" s="18"/>
      <c r="D18" s="18"/>
      <c r="E18" s="18"/>
    </row>
    <row r="19" spans="1:2" ht="15">
      <c r="A19" s="254" t="s">
        <v>19</v>
      </c>
      <c r="B19" s="254"/>
    </row>
    <row r="20" spans="1:8" ht="15">
      <c r="A20" s="7"/>
      <c r="B20" s="7"/>
      <c r="C20" s="7"/>
      <c r="D20" s="7"/>
      <c r="E20" s="1" t="s">
        <v>28</v>
      </c>
      <c r="F20" s="8"/>
      <c r="G20" s="26"/>
      <c r="H20" s="25"/>
    </row>
    <row r="21" spans="1:7" ht="20.25" customHeight="1">
      <c r="A21" s="7" t="s">
        <v>17</v>
      </c>
      <c r="B21" s="8" t="s">
        <v>18</v>
      </c>
      <c r="E21" s="7"/>
      <c r="F21" s="8"/>
      <c r="G21" s="26"/>
    </row>
    <row r="22" spans="1:7" ht="18.75" customHeight="1">
      <c r="A22" s="7"/>
      <c r="B22" s="7"/>
      <c r="E22" s="244" t="s">
        <v>29</v>
      </c>
      <c r="F22" s="244"/>
      <c r="G22" s="244"/>
    </row>
    <row r="23" spans="1:9" ht="15">
      <c r="A23" s="1" t="s">
        <v>20</v>
      </c>
      <c r="B23" s="7"/>
      <c r="C23" s="7"/>
      <c r="D23" s="7"/>
      <c r="E23" s="7"/>
      <c r="F23" s="8"/>
      <c r="G23" s="26"/>
      <c r="I23" s="25"/>
    </row>
    <row r="24" spans="1:9" ht="15">
      <c r="A24" s="7" t="s">
        <v>21</v>
      </c>
      <c r="B24" s="7"/>
      <c r="C24" s="7" t="s">
        <v>22</v>
      </c>
      <c r="D24" s="7"/>
      <c r="E24" s="7" t="s">
        <v>30</v>
      </c>
      <c r="F24" s="8"/>
      <c r="G24" s="26"/>
      <c r="I24" s="6"/>
    </row>
    <row r="25" spans="1:7" ht="15">
      <c r="A25" s="7"/>
      <c r="B25" s="7"/>
      <c r="C25" s="7"/>
      <c r="D25" s="7"/>
      <c r="E25" s="7" t="s">
        <v>31</v>
      </c>
      <c r="F25" s="21"/>
      <c r="G25" s="26"/>
    </row>
    <row r="26" spans="1:4" ht="15">
      <c r="A26" s="7"/>
      <c r="B26" s="7"/>
      <c r="D26" s="7"/>
    </row>
    <row r="27" spans="3:4" ht="15">
      <c r="C27" s="7"/>
      <c r="D27" s="7"/>
    </row>
    <row r="28" spans="5:7" ht="15">
      <c r="E28" s="8" t="s">
        <v>23</v>
      </c>
      <c r="F28" s="8"/>
      <c r="G28" s="27"/>
    </row>
    <row r="29" spans="2:7" ht="15">
      <c r="B29" s="8" t="s">
        <v>24</v>
      </c>
      <c r="F29" s="10"/>
      <c r="G29" s="26"/>
    </row>
    <row r="30" spans="2:7" ht="15">
      <c r="B30" s="8"/>
      <c r="F30" s="10"/>
      <c r="G30" s="26"/>
    </row>
    <row r="31" spans="2:7" ht="15">
      <c r="B31" s="8"/>
      <c r="F31" s="10"/>
      <c r="G31" s="26"/>
    </row>
    <row r="32" spans="2:7" ht="15" customHeight="1">
      <c r="B32" s="53" t="s">
        <v>27</v>
      </c>
      <c r="E32" s="7" t="s">
        <v>322</v>
      </c>
      <c r="F32" s="21"/>
      <c r="G32" s="68" t="s">
        <v>324</v>
      </c>
    </row>
    <row r="33" spans="2:7" ht="23.25" customHeight="1">
      <c r="B33" s="53" t="s">
        <v>26</v>
      </c>
      <c r="C33" s="53"/>
      <c r="E33" s="1" t="s">
        <v>323</v>
      </c>
      <c r="G33" s="69" t="s">
        <v>325</v>
      </c>
    </row>
    <row r="34" ht="15">
      <c r="G34" s="68" t="s">
        <v>326</v>
      </c>
    </row>
    <row r="35" spans="5:7" ht="15">
      <c r="E35" s="7" t="s">
        <v>25</v>
      </c>
      <c r="G35" s="7"/>
    </row>
    <row r="36" spans="4:9" ht="15">
      <c r="D36" s="7"/>
      <c r="E36" s="7"/>
      <c r="F36" s="9"/>
      <c r="G36" s="9"/>
      <c r="I36" s="50"/>
    </row>
    <row r="37" spans="1:8" ht="15">
      <c r="A37" s="7" t="s">
        <v>32</v>
      </c>
      <c r="B37" s="7"/>
      <c r="C37" s="7"/>
      <c r="D37" s="7"/>
      <c r="E37" s="7"/>
      <c r="F37" s="7"/>
      <c r="G37" s="7"/>
      <c r="H37" s="7"/>
    </row>
    <row r="38" spans="1:8" ht="15">
      <c r="A38" s="9" t="s">
        <v>49</v>
      </c>
      <c r="B38" s="7"/>
      <c r="C38" s="7"/>
      <c r="D38" s="7"/>
      <c r="E38" s="7"/>
      <c r="F38" s="7"/>
      <c r="G38" s="7"/>
      <c r="H38" s="7"/>
    </row>
    <row r="39" spans="1:8" ht="15">
      <c r="A39" s="7" t="s">
        <v>33</v>
      </c>
      <c r="B39" s="7"/>
      <c r="C39" s="7"/>
      <c r="D39" s="13"/>
      <c r="E39" s="7"/>
      <c r="F39" s="7"/>
      <c r="G39" s="7"/>
      <c r="H39" s="7"/>
    </row>
    <row r="40" spans="1:8" ht="15">
      <c r="A40" s="7" t="s">
        <v>34</v>
      </c>
      <c r="B40" s="28"/>
      <c r="C40" s="7"/>
      <c r="D40" s="13"/>
      <c r="E40" s="7"/>
      <c r="F40" s="7"/>
      <c r="G40" s="7"/>
      <c r="H40" s="7"/>
    </row>
    <row r="41" spans="1:8" ht="15">
      <c r="A41" s="7" t="s">
        <v>48</v>
      </c>
      <c r="B41" s="7"/>
      <c r="C41" s="7"/>
      <c r="D41" s="28"/>
      <c r="E41" s="7"/>
      <c r="F41" s="7"/>
      <c r="G41" s="7"/>
      <c r="H41" s="7"/>
    </row>
    <row r="42" spans="4:8" ht="15">
      <c r="D42" s="7"/>
      <c r="E42" s="7"/>
      <c r="F42" s="7"/>
      <c r="G42" s="7"/>
      <c r="H42" s="7"/>
    </row>
    <row r="43" spans="1:8" ht="15">
      <c r="A43" s="9" t="s">
        <v>38</v>
      </c>
      <c r="B43" s="7"/>
      <c r="C43" s="7"/>
      <c r="D43" s="7"/>
      <c r="E43" s="7"/>
      <c r="F43" s="7"/>
      <c r="G43" s="7"/>
      <c r="H43" s="7"/>
    </row>
    <row r="44" spans="1:8" ht="15">
      <c r="A44" s="7" t="s">
        <v>35</v>
      </c>
      <c r="B44" s="7"/>
      <c r="C44" s="31">
        <v>250000</v>
      </c>
      <c r="D44" s="7"/>
      <c r="E44" s="7"/>
      <c r="F44" s="7"/>
      <c r="G44" s="7"/>
      <c r="H44" s="7"/>
    </row>
    <row r="45" spans="1:8" ht="15">
      <c r="A45" s="14" t="s">
        <v>353</v>
      </c>
      <c r="B45" s="178" t="s">
        <v>36</v>
      </c>
      <c r="C45" s="179">
        <v>0.4</v>
      </c>
      <c r="D45" s="7"/>
      <c r="E45" s="178" t="s">
        <v>37</v>
      </c>
      <c r="F45" s="30">
        <v>0.6</v>
      </c>
      <c r="G45" s="7"/>
      <c r="H45" s="7"/>
    </row>
    <row r="46" spans="1:6" ht="15">
      <c r="A46" s="14"/>
      <c r="D46" s="7"/>
      <c r="E46" s="7"/>
      <c r="F46" s="14"/>
    </row>
    <row r="47" spans="1:6" ht="15">
      <c r="A47" s="9" t="s">
        <v>4</v>
      </c>
      <c r="B47" s="7"/>
      <c r="C47" s="7"/>
      <c r="D47" s="26"/>
      <c r="E47" s="7"/>
      <c r="F47" s="14"/>
    </row>
    <row r="48" spans="1:6" ht="15.75" thickBot="1">
      <c r="A48" s="9"/>
      <c r="B48" s="7"/>
      <c r="C48" s="7"/>
      <c r="D48" s="26"/>
      <c r="E48" s="7"/>
      <c r="F48" s="14"/>
    </row>
    <row r="49" spans="1:6" ht="15">
      <c r="A49" s="39" t="s">
        <v>39</v>
      </c>
      <c r="B49" s="33"/>
      <c r="C49" s="33"/>
      <c r="D49" s="34"/>
      <c r="F49" s="7"/>
    </row>
    <row r="50" spans="1:6" ht="15.75" thickBot="1">
      <c r="A50" s="37"/>
      <c r="B50" s="7"/>
      <c r="C50" s="7"/>
      <c r="D50" s="36"/>
      <c r="F50" s="7"/>
    </row>
    <row r="51" spans="1:6" ht="15.75" thickBot="1">
      <c r="A51" s="40" t="s">
        <v>42</v>
      </c>
      <c r="B51" s="40" t="s">
        <v>43</v>
      </c>
      <c r="C51" s="41"/>
      <c r="D51" s="41" t="s">
        <v>5</v>
      </c>
      <c r="F51" s="7"/>
    </row>
    <row r="52" spans="1:6" ht="15">
      <c r="A52" s="37" t="s">
        <v>41</v>
      </c>
      <c r="B52" s="37" t="s">
        <v>46</v>
      </c>
      <c r="C52" s="36"/>
      <c r="D52" s="38">
        <f>C44*C45</f>
        <v>100000</v>
      </c>
      <c r="F52" s="7"/>
    </row>
    <row r="53" spans="1:6" ht="15.75" thickBot="1">
      <c r="A53" s="37"/>
      <c r="B53" s="37" t="s">
        <v>45</v>
      </c>
      <c r="C53" s="36"/>
      <c r="D53" s="36"/>
      <c r="F53" s="7"/>
    </row>
    <row r="54" spans="1:6" ht="15.75" thickBot="1">
      <c r="A54" s="42" t="s">
        <v>47</v>
      </c>
      <c r="B54" s="42"/>
      <c r="C54" s="43"/>
      <c r="D54" s="44">
        <f>D52</f>
        <v>100000</v>
      </c>
      <c r="E54" s="7"/>
      <c r="F54" s="22"/>
    </row>
    <row r="55" spans="1:6" ht="15">
      <c r="A55" s="32" t="s">
        <v>40</v>
      </c>
      <c r="B55" s="33"/>
      <c r="C55" s="33"/>
      <c r="D55" s="34"/>
      <c r="E55" s="7"/>
      <c r="F55" s="22"/>
    </row>
    <row r="56" spans="1:6" ht="15.75" thickBot="1">
      <c r="A56" s="35"/>
      <c r="B56" s="7"/>
      <c r="C56" s="7"/>
      <c r="D56" s="36"/>
      <c r="E56" s="7"/>
      <c r="F56" s="22"/>
    </row>
    <row r="57" spans="1:6" ht="15">
      <c r="A57" s="39" t="s">
        <v>42</v>
      </c>
      <c r="B57" s="39" t="str">
        <f>B51</f>
        <v>Concepto</v>
      </c>
      <c r="C57" s="34"/>
      <c r="D57" s="34" t="str">
        <f>D51</f>
        <v>Importe</v>
      </c>
      <c r="E57" s="7"/>
      <c r="F57" s="22"/>
    </row>
    <row r="58" spans="1:6" ht="15">
      <c r="A58" s="37" t="s">
        <v>41</v>
      </c>
      <c r="B58" s="37" t="s">
        <v>44</v>
      </c>
      <c r="C58" s="36"/>
      <c r="D58" s="38">
        <f>F45*C44</f>
        <v>150000</v>
      </c>
      <c r="E58" s="7"/>
      <c r="F58" s="22"/>
    </row>
    <row r="59" spans="1:6" ht="15.75" thickBot="1">
      <c r="A59" s="37"/>
      <c r="B59" s="37" t="s">
        <v>45</v>
      </c>
      <c r="C59" s="36"/>
      <c r="D59" s="36"/>
      <c r="E59" s="7"/>
      <c r="F59" s="22"/>
    </row>
    <row r="60" spans="1:8" ht="15.75" thickBot="1">
      <c r="A60" s="42" t="s">
        <v>47</v>
      </c>
      <c r="B60" s="45"/>
      <c r="C60" s="43"/>
      <c r="D60" s="44">
        <f>D58</f>
        <v>150000</v>
      </c>
      <c r="E60" s="7"/>
      <c r="F60" s="7"/>
      <c r="G60" s="7"/>
      <c r="H60" s="7"/>
    </row>
    <row r="61" spans="7:8" ht="15">
      <c r="G61" s="7"/>
      <c r="H61" s="7"/>
    </row>
    <row r="62" spans="1:8" ht="15">
      <c r="A62" s="7" t="s">
        <v>50</v>
      </c>
      <c r="B62" s="7"/>
      <c r="C62" s="26"/>
      <c r="D62" s="22"/>
      <c r="E62" s="7"/>
      <c r="F62" s="7"/>
      <c r="G62" s="7"/>
      <c r="H62" s="7"/>
    </row>
    <row r="63" spans="1:8" ht="15">
      <c r="A63" s="7"/>
      <c r="B63" s="7"/>
      <c r="C63" s="26"/>
      <c r="D63" s="26"/>
      <c r="E63" s="7"/>
      <c r="F63" s="7"/>
      <c r="G63" s="7"/>
      <c r="H63" s="7"/>
    </row>
    <row r="64" spans="1:8" ht="15">
      <c r="A64" s="7"/>
      <c r="B64" s="7"/>
      <c r="C64" s="26"/>
      <c r="D64" s="26"/>
      <c r="E64" s="7"/>
      <c r="F64" s="7"/>
      <c r="G64" s="7"/>
      <c r="H64" s="7"/>
    </row>
    <row r="65" spans="1:8" ht="15">
      <c r="A65" s="7"/>
      <c r="B65" s="7"/>
      <c r="C65" s="26"/>
      <c r="D65" s="26"/>
      <c r="E65" s="7"/>
      <c r="F65" s="7"/>
      <c r="G65" s="7"/>
      <c r="H65" s="7"/>
    </row>
    <row r="66" spans="1:8" ht="15">
      <c r="A66" s="7"/>
      <c r="B66" s="7"/>
      <c r="C66" s="26"/>
      <c r="D66" s="26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</sheetData>
  <sheetProtection/>
  <mergeCells count="7">
    <mergeCell ref="E22:G22"/>
    <mergeCell ref="A3:G4"/>
    <mergeCell ref="C8:E8"/>
    <mergeCell ref="C10:E10"/>
    <mergeCell ref="E12:F12"/>
    <mergeCell ref="A19:B19"/>
    <mergeCell ref="B12:C12"/>
  </mergeCells>
  <printOptions horizontalCentered="1"/>
  <pageMargins left="0.7086614173228347" right="0.7086614173228347" top="0.8661417322834646" bottom="0.7480314960629921" header="0.31496062992125984" footer="0.31496062992125984"/>
  <pageSetup horizontalDpi="1200" verticalDpi="1200" orientation="landscape" paperSize="9" r:id="rId3"/>
  <headerFooter>
    <oddHeader>&amp;L&amp;"-,Negrita"&amp;K00-041GUÍA DE TRABAJOS PRÁCTICOS.
UNIDAD VI&amp;R&amp;"-,Negrita Cursiva"&amp;K00-042Consuelo Castellano Garzón</oddHeader>
    <oddFooter>&amp;L&amp;G &amp;C&amp;"-,Negrita"&amp;K00-048UCC. FACEA. 
IMPUESTOS I. Cát. "B"&amp;R&amp;"-,Negrita"&amp;K00-048Página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110" zoomScaleNormal="110" zoomScalePageLayoutView="80" workbookViewId="0" topLeftCell="A54">
      <selection activeCell="H78" sqref="H78"/>
    </sheetView>
  </sheetViews>
  <sheetFormatPr defaultColWidth="11.57421875" defaultRowHeight="15"/>
  <cols>
    <col min="1" max="1" width="11.57421875" style="1" customWidth="1"/>
    <col min="2" max="2" width="11.140625" style="1" customWidth="1"/>
    <col min="3" max="3" width="16.57421875" style="1" customWidth="1"/>
    <col min="4" max="4" width="13.28125" style="1" customWidth="1"/>
    <col min="5" max="5" width="13.7109375" style="1" bestFit="1" customWidth="1"/>
    <col min="6" max="6" width="12.7109375" style="1" customWidth="1"/>
    <col min="7" max="7" width="6.8515625" style="1" customWidth="1"/>
    <col min="8" max="8" width="9.140625" style="1" customWidth="1"/>
    <col min="9" max="16384" width="11.57421875" style="1" customWidth="1"/>
  </cols>
  <sheetData>
    <row r="1" ht="15.75">
      <c r="A1" s="3" t="s">
        <v>51</v>
      </c>
    </row>
    <row r="2" ht="15.75" thickBot="1"/>
    <row r="3" spans="1:10" ht="15">
      <c r="A3" s="245" t="s">
        <v>52</v>
      </c>
      <c r="B3" s="246"/>
      <c r="C3" s="246"/>
      <c r="D3" s="246"/>
      <c r="E3" s="246"/>
      <c r="F3" s="246"/>
      <c r="G3" s="246"/>
      <c r="H3" s="246"/>
      <c r="I3" s="246"/>
      <c r="J3" s="247"/>
    </row>
    <row r="4" spans="1:10" ht="15.75" thickBot="1">
      <c r="A4" s="248"/>
      <c r="B4" s="249"/>
      <c r="C4" s="249"/>
      <c r="D4" s="249"/>
      <c r="E4" s="249"/>
      <c r="F4" s="249"/>
      <c r="G4" s="249"/>
      <c r="H4" s="249"/>
      <c r="I4" s="249"/>
      <c r="J4" s="250"/>
    </row>
    <row r="6" ht="15">
      <c r="A6" s="2" t="s">
        <v>1</v>
      </c>
    </row>
    <row r="7" ht="15">
      <c r="A7" s="2"/>
    </row>
    <row r="8" ht="15">
      <c r="A8" s="1" t="s">
        <v>53</v>
      </c>
    </row>
    <row r="10" spans="2:9" ht="15">
      <c r="B10" s="25" t="s">
        <v>54</v>
      </c>
      <c r="I10" s="29" t="s">
        <v>58</v>
      </c>
    </row>
    <row r="11" spans="4:9" ht="15">
      <c r="D11" s="1" t="s">
        <v>56</v>
      </c>
      <c r="I11" s="29"/>
    </row>
    <row r="12" spans="8:9" ht="15">
      <c r="H12" s="1" t="s">
        <v>61</v>
      </c>
      <c r="I12" s="29" t="s">
        <v>59</v>
      </c>
    </row>
    <row r="13" spans="1:9" ht="15">
      <c r="A13" s="1" t="s">
        <v>55</v>
      </c>
      <c r="C13" s="25"/>
      <c r="F13" s="29" t="s">
        <v>57</v>
      </c>
      <c r="I13" s="29"/>
    </row>
    <row r="14" spans="3:9" ht="15">
      <c r="C14" s="6"/>
      <c r="D14" s="1" t="s">
        <v>88</v>
      </c>
      <c r="I14" s="29" t="s">
        <v>60</v>
      </c>
    </row>
    <row r="15" ht="15">
      <c r="F15" s="29" t="s">
        <v>62</v>
      </c>
    </row>
    <row r="16" spans="6:10" ht="15">
      <c r="F16" s="29" t="s">
        <v>242</v>
      </c>
      <c r="H16" s="256" t="s">
        <v>63</v>
      </c>
      <c r="J16" s="29" t="s">
        <v>64</v>
      </c>
    </row>
    <row r="17" spans="2:10" ht="15">
      <c r="B17" s="1" t="s">
        <v>72</v>
      </c>
      <c r="E17" s="6"/>
      <c r="H17" s="256"/>
      <c r="J17" s="11" t="s">
        <v>65</v>
      </c>
    </row>
    <row r="18" spans="2:10" ht="15">
      <c r="B18" s="1" t="s">
        <v>73</v>
      </c>
      <c r="E18" s="5"/>
      <c r="H18" s="256"/>
      <c r="J18" s="29" t="s">
        <v>66</v>
      </c>
    </row>
    <row r="19" spans="8:10" ht="15">
      <c r="H19" s="256"/>
      <c r="J19" s="11" t="s">
        <v>67</v>
      </c>
    </row>
    <row r="20" spans="2:3" ht="15">
      <c r="B20" s="256" t="s">
        <v>77</v>
      </c>
      <c r="C20" s="1" t="s">
        <v>89</v>
      </c>
    </row>
    <row r="21" spans="1:3" ht="15">
      <c r="A21" s="2"/>
      <c r="B21" s="256"/>
      <c r="C21" s="1" t="s">
        <v>90</v>
      </c>
    </row>
    <row r="22" spans="2:3" ht="15">
      <c r="B22" s="256"/>
      <c r="C22" s="1" t="s">
        <v>91</v>
      </c>
    </row>
    <row r="24" spans="2:4" ht="15">
      <c r="B24" s="29" t="s">
        <v>68</v>
      </c>
      <c r="C24" s="50">
        <v>0.015</v>
      </c>
      <c r="D24" s="1" t="s">
        <v>69</v>
      </c>
    </row>
    <row r="25" ht="15">
      <c r="D25" s="1" t="s">
        <v>70</v>
      </c>
    </row>
    <row r="26" ht="15">
      <c r="D26" s="1" t="s">
        <v>71</v>
      </c>
    </row>
    <row r="27" ht="15">
      <c r="E27" s="25"/>
    </row>
    <row r="28" spans="3:6" ht="15">
      <c r="C28" s="2"/>
      <c r="D28" s="52" t="s">
        <v>74</v>
      </c>
      <c r="E28" s="51" t="s">
        <v>76</v>
      </c>
      <c r="F28" s="47"/>
    </row>
    <row r="29" spans="4:6" ht="15">
      <c r="D29" s="47"/>
      <c r="E29" s="47" t="s">
        <v>75</v>
      </c>
      <c r="F29" s="47"/>
    </row>
    <row r="30" spans="4:6" ht="15">
      <c r="D30" s="47"/>
      <c r="E30" s="48"/>
      <c r="F30" s="47"/>
    </row>
    <row r="31" spans="3:6" ht="15">
      <c r="C31" s="2"/>
      <c r="D31" s="47"/>
      <c r="E31" s="48"/>
      <c r="F31" s="47"/>
    </row>
    <row r="32" spans="3:6" ht="15">
      <c r="C32" s="2"/>
      <c r="D32" s="47"/>
      <c r="E32" s="48"/>
      <c r="F32" s="47"/>
    </row>
    <row r="33" ht="15">
      <c r="A33" s="2" t="s">
        <v>78</v>
      </c>
    </row>
    <row r="35" ht="15">
      <c r="A35" s="1" t="s">
        <v>243</v>
      </c>
    </row>
    <row r="36" ht="15">
      <c r="A36" s="1" t="s">
        <v>244</v>
      </c>
    </row>
    <row r="37" ht="15">
      <c r="A37" s="1" t="s">
        <v>356</v>
      </c>
    </row>
    <row r="38" ht="15">
      <c r="A38" s="1" t="s">
        <v>239</v>
      </c>
    </row>
    <row r="40" ht="15">
      <c r="A40" s="1" t="s">
        <v>143</v>
      </c>
    </row>
    <row r="41" ht="15">
      <c r="A41" s="1" t="s">
        <v>144</v>
      </c>
    </row>
    <row r="43" ht="15">
      <c r="A43" s="1" t="s">
        <v>357</v>
      </c>
    </row>
    <row r="45" ht="15">
      <c r="A45" s="2" t="s">
        <v>0</v>
      </c>
    </row>
    <row r="46" spans="1:4" ht="15">
      <c r="A46" s="1" t="s">
        <v>79</v>
      </c>
      <c r="D46" s="49">
        <v>135000</v>
      </c>
    </row>
    <row r="47" spans="1:4" ht="15">
      <c r="A47" s="1" t="s">
        <v>80</v>
      </c>
      <c r="D47" s="49">
        <v>28000</v>
      </c>
    </row>
    <row r="48" spans="1:4" ht="15">
      <c r="A48" s="1" t="s">
        <v>68</v>
      </c>
      <c r="D48" s="46">
        <v>0.015</v>
      </c>
    </row>
    <row r="49" spans="1:4" ht="15">
      <c r="A49" s="1" t="s">
        <v>83</v>
      </c>
      <c r="D49" s="49">
        <v>1800</v>
      </c>
    </row>
    <row r="51" ht="15">
      <c r="A51" s="2" t="s">
        <v>1</v>
      </c>
    </row>
    <row r="53" spans="1:4" ht="15">
      <c r="A53" s="1" t="s">
        <v>81</v>
      </c>
      <c r="D53" s="49">
        <f>D46-D47</f>
        <v>107000</v>
      </c>
    </row>
    <row r="54" spans="1:4" ht="15">
      <c r="A54" s="1" t="s">
        <v>68</v>
      </c>
      <c r="D54" s="49">
        <f>D53*D48</f>
        <v>1605</v>
      </c>
    </row>
    <row r="55" ht="15">
      <c r="D55" s="49"/>
    </row>
    <row r="56" spans="1:4" ht="15">
      <c r="A56" s="1" t="s">
        <v>82</v>
      </c>
      <c r="D56" s="49">
        <f>D49</f>
        <v>1800</v>
      </c>
    </row>
    <row r="57" spans="1:4" ht="15">
      <c r="A57" s="1" t="s">
        <v>84</v>
      </c>
      <c r="D57" s="49">
        <f>D54</f>
        <v>1605</v>
      </c>
    </row>
    <row r="58" ht="15">
      <c r="D58" s="49"/>
    </row>
    <row r="59" spans="1:5" ht="15">
      <c r="A59" s="47" t="s">
        <v>85</v>
      </c>
      <c r="D59" s="49">
        <f>D57</f>
        <v>1605</v>
      </c>
      <c r="E59" s="29" t="s">
        <v>86</v>
      </c>
    </row>
    <row r="60" spans="1:4" ht="15">
      <c r="A60" s="1" t="s">
        <v>87</v>
      </c>
      <c r="D60" s="49">
        <f>D56-D59</f>
        <v>195</v>
      </c>
    </row>
    <row r="62" ht="15">
      <c r="A62" s="2"/>
    </row>
    <row r="65" spans="1:8" ht="15">
      <c r="A65" s="2"/>
      <c r="D65" s="18"/>
      <c r="F65" s="2"/>
      <c r="H65" s="18"/>
    </row>
    <row r="66" spans="4:8" ht="15">
      <c r="D66" s="15"/>
      <c r="H66" s="18"/>
    </row>
    <row r="67" spans="4:8" ht="15">
      <c r="D67" s="17"/>
      <c r="H67" s="15"/>
    </row>
    <row r="68" spans="4:8" ht="15">
      <c r="D68" s="19"/>
      <c r="F68" s="2"/>
      <c r="G68" s="2"/>
      <c r="H68" s="20"/>
    </row>
    <row r="69" spans="4:8" ht="15">
      <c r="D69" s="18"/>
      <c r="H69" s="18"/>
    </row>
    <row r="70" spans="1:4" ht="15">
      <c r="A70" s="2"/>
      <c r="D70" s="18"/>
    </row>
    <row r="74" spans="1:8" ht="15">
      <c r="A74" s="2"/>
      <c r="F74" s="2"/>
      <c r="H74" s="18"/>
    </row>
    <row r="75" spans="4:8" ht="15">
      <c r="D75" s="15"/>
      <c r="H75" s="15"/>
    </row>
    <row r="76" spans="4:8" ht="15">
      <c r="D76" s="16"/>
      <c r="H76" s="15"/>
    </row>
    <row r="77" spans="4:8" ht="15">
      <c r="D77" s="15"/>
      <c r="F77" s="2"/>
      <c r="G77" s="2"/>
      <c r="H77" s="20"/>
    </row>
    <row r="78" spans="4:8" ht="15">
      <c r="D78" s="17"/>
      <c r="H78" s="18"/>
    </row>
    <row r="79" spans="4:8" ht="15">
      <c r="D79" s="6"/>
      <c r="H79" s="18"/>
    </row>
    <row r="80" ht="15">
      <c r="A80" s="2"/>
    </row>
    <row r="84" spans="4:8" ht="15">
      <c r="D84" s="18"/>
      <c r="H84" s="18"/>
    </row>
    <row r="85" spans="1:8" ht="15">
      <c r="A85" s="2"/>
      <c r="D85" s="18"/>
      <c r="F85" s="2"/>
      <c r="H85" s="18"/>
    </row>
    <row r="86" spans="4:8" ht="15">
      <c r="D86" s="15"/>
      <c r="H86" s="15"/>
    </row>
    <row r="87" spans="4:8" ht="15">
      <c r="D87" s="17"/>
      <c r="H87" s="15"/>
    </row>
    <row r="88" spans="4:8" ht="15">
      <c r="D88" s="19"/>
      <c r="F88" s="2"/>
      <c r="G88" s="2"/>
      <c r="H88" s="20"/>
    </row>
    <row r="89" spans="4:8" ht="15">
      <c r="D89" s="18"/>
      <c r="H89" s="18"/>
    </row>
  </sheetData>
  <sheetProtection/>
  <mergeCells count="3">
    <mergeCell ref="A3:J4"/>
    <mergeCell ref="B20:B22"/>
    <mergeCell ref="H16:H19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3"/>
  <headerFooter>
    <oddHeader>&amp;L&amp;"-,Negrita"&amp;K00-038GUÍA DE TRABAJOS PRÁCTICOS.
UNIDAD VI&amp;R&amp;"-,Negrita Cursiva"&amp;K00-039Consuelo Castellano Garzón</oddHeader>
    <oddFooter>&amp;L&amp;G &amp;C&amp;"-,Negrita"&amp;K00-048UCC. FACEA. 
IMPUESTOS I. Cát. "B"&amp;R&amp;"-,Negrita"&amp;K00-048Página &amp;P de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="90" zoomScaleNormal="90" zoomScalePageLayoutView="85" workbookViewId="0" topLeftCell="A1">
      <selection activeCell="H78" sqref="H78"/>
    </sheetView>
  </sheetViews>
  <sheetFormatPr defaultColWidth="11.57421875" defaultRowHeight="15"/>
  <cols>
    <col min="1" max="1" width="11.57421875" style="1" customWidth="1"/>
    <col min="2" max="2" width="11.140625" style="1" customWidth="1"/>
    <col min="3" max="3" width="16.7109375" style="1" bestFit="1" customWidth="1"/>
    <col min="4" max="4" width="15.00390625" style="1" customWidth="1"/>
    <col min="5" max="5" width="17.140625" style="1" customWidth="1"/>
    <col min="6" max="6" width="19.28125" style="1" customWidth="1"/>
    <col min="7" max="7" width="14.57421875" style="1" customWidth="1"/>
    <col min="8" max="8" width="14.8515625" style="1" customWidth="1"/>
    <col min="9" max="16384" width="11.57421875" style="1" customWidth="1"/>
  </cols>
  <sheetData>
    <row r="1" spans="1:9" ht="15.75">
      <c r="A1" s="70" t="s">
        <v>92</v>
      </c>
      <c r="B1" s="18"/>
      <c r="C1" s="18"/>
      <c r="D1" s="18"/>
      <c r="E1" s="18"/>
      <c r="F1" s="18"/>
      <c r="G1" s="18"/>
      <c r="H1" s="18"/>
      <c r="I1" s="18"/>
    </row>
    <row r="2" spans="1:9" ht="15.75" thickBot="1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257" t="s">
        <v>245</v>
      </c>
      <c r="B3" s="258"/>
      <c r="C3" s="258"/>
      <c r="D3" s="258"/>
      <c r="E3" s="258"/>
      <c r="F3" s="258"/>
      <c r="G3" s="258"/>
      <c r="H3" s="259"/>
      <c r="I3" s="18"/>
    </row>
    <row r="4" spans="1:9" ht="15.75" thickBot="1">
      <c r="A4" s="260"/>
      <c r="B4" s="261"/>
      <c r="C4" s="261"/>
      <c r="D4" s="261"/>
      <c r="E4" s="261"/>
      <c r="F4" s="261"/>
      <c r="G4" s="261"/>
      <c r="H4" s="262"/>
      <c r="I4" s="18"/>
    </row>
    <row r="5" spans="1:9" ht="15">
      <c r="A5" s="18"/>
      <c r="B5" s="18"/>
      <c r="C5" s="18"/>
      <c r="D5" s="18"/>
      <c r="E5" s="18"/>
      <c r="F5" s="18"/>
      <c r="G5" s="18"/>
      <c r="H5" s="18"/>
      <c r="I5" s="18"/>
    </row>
    <row r="6" spans="1:9" ht="15">
      <c r="A6" s="71" t="s">
        <v>0</v>
      </c>
      <c r="B6" s="18"/>
      <c r="C6" s="18"/>
      <c r="D6" s="18"/>
      <c r="E6" s="18"/>
      <c r="F6" s="18"/>
      <c r="G6" s="18"/>
      <c r="H6" s="18"/>
      <c r="I6" s="18"/>
    </row>
    <row r="7" spans="1:9" ht="15">
      <c r="A7" s="18"/>
      <c r="B7" s="18"/>
      <c r="C7" s="18"/>
      <c r="D7" s="18"/>
      <c r="E7" s="18"/>
      <c r="F7" s="18"/>
      <c r="G7" s="18"/>
      <c r="H7" s="18"/>
      <c r="I7" s="18"/>
    </row>
    <row r="8" spans="1:9" ht="15">
      <c r="A8" s="18" t="s">
        <v>94</v>
      </c>
      <c r="B8" s="18"/>
      <c r="C8" s="72" t="s">
        <v>93</v>
      </c>
      <c r="D8" s="18"/>
      <c r="E8" s="23">
        <v>40405</v>
      </c>
      <c r="F8" s="15"/>
      <c r="G8" s="18"/>
      <c r="H8" s="18"/>
      <c r="I8" s="18"/>
    </row>
    <row r="9" spans="1:9" ht="15">
      <c r="A9" s="18"/>
      <c r="B9" s="18"/>
      <c r="C9" s="18" t="s">
        <v>102</v>
      </c>
      <c r="D9" s="18"/>
      <c r="E9" s="73">
        <v>450000</v>
      </c>
      <c r="F9" s="18"/>
      <c r="G9" s="18"/>
      <c r="H9" s="18"/>
      <c r="I9" s="18"/>
    </row>
    <row r="10" spans="1:9" ht="15">
      <c r="A10" s="18"/>
      <c r="B10" s="18"/>
      <c r="C10" s="18" t="s">
        <v>103</v>
      </c>
      <c r="D10" s="18"/>
      <c r="E10" s="17">
        <v>50</v>
      </c>
      <c r="F10" s="18"/>
      <c r="G10" s="18"/>
      <c r="H10" s="18"/>
      <c r="I10" s="18"/>
    </row>
    <row r="11" spans="1:9" ht="15">
      <c r="A11" s="18"/>
      <c r="B11" s="18"/>
      <c r="C11" s="18" t="s">
        <v>104</v>
      </c>
      <c r="D11" s="18"/>
      <c r="E11" s="17">
        <f>E10*4</f>
        <v>200</v>
      </c>
      <c r="F11" s="18"/>
      <c r="G11" s="18"/>
      <c r="H11" s="18"/>
      <c r="I11" s="18"/>
    </row>
    <row r="12" spans="1:9" ht="15">
      <c r="A12" s="18"/>
      <c r="B12" s="18"/>
      <c r="C12" s="18" t="s">
        <v>95</v>
      </c>
      <c r="D12" s="18"/>
      <c r="E12" s="23">
        <v>41683</v>
      </c>
      <c r="F12" s="18"/>
      <c r="G12" s="18"/>
      <c r="H12" s="18"/>
      <c r="I12" s="18"/>
    </row>
    <row r="13" spans="1:9" ht="15">
      <c r="A13" s="18"/>
      <c r="B13" s="18"/>
      <c r="C13" s="18" t="s">
        <v>96</v>
      </c>
      <c r="D13" s="18"/>
      <c r="E13" s="73">
        <v>3300000</v>
      </c>
      <c r="F13" s="18"/>
      <c r="G13" s="74"/>
      <c r="H13" s="18"/>
      <c r="I13" s="18"/>
    </row>
    <row r="14" spans="1:9" ht="1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">
      <c r="A15" s="18" t="s">
        <v>97</v>
      </c>
      <c r="B15" s="18"/>
      <c r="C15" s="18" t="s">
        <v>93</v>
      </c>
      <c r="D15" s="18"/>
      <c r="E15" s="23">
        <v>41834</v>
      </c>
      <c r="F15" s="18"/>
      <c r="G15" s="18"/>
      <c r="H15" s="18"/>
      <c r="I15" s="18"/>
    </row>
    <row r="16" spans="1:9" ht="15">
      <c r="A16" s="18"/>
      <c r="B16" s="18"/>
      <c r="C16" s="18" t="s">
        <v>98</v>
      </c>
      <c r="D16" s="18"/>
      <c r="E16" s="73">
        <v>530000</v>
      </c>
      <c r="F16" s="18"/>
      <c r="G16" s="18"/>
      <c r="H16" s="18"/>
      <c r="I16" s="18"/>
    </row>
    <row r="17" spans="1:9" ht="15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">
      <c r="A18" s="18" t="s">
        <v>99</v>
      </c>
      <c r="B18" s="18"/>
      <c r="C18" s="18" t="str">
        <f>C15</f>
        <v>Fecha de Compra</v>
      </c>
      <c r="D18" s="18"/>
      <c r="E18" s="23">
        <v>41869</v>
      </c>
      <c r="F18" s="18"/>
      <c r="G18" s="18"/>
      <c r="H18" s="18"/>
      <c r="I18" s="18"/>
    </row>
    <row r="19" spans="1:9" ht="15">
      <c r="A19" s="18"/>
      <c r="B19" s="18"/>
      <c r="C19" s="18" t="str">
        <f>C16</f>
        <v>Precio de Compra</v>
      </c>
      <c r="D19" s="18"/>
      <c r="E19" s="73">
        <v>400000</v>
      </c>
      <c r="F19" s="18"/>
      <c r="G19" s="75"/>
      <c r="H19" s="18"/>
      <c r="I19" s="18"/>
    </row>
    <row r="20" spans="1:9" ht="15">
      <c r="A20" s="18"/>
      <c r="B20" s="18"/>
      <c r="C20" s="18" t="s">
        <v>103</v>
      </c>
      <c r="D20" s="18"/>
      <c r="E20" s="17">
        <v>10</v>
      </c>
      <c r="F20" s="18"/>
      <c r="G20" s="18"/>
      <c r="H20" s="18"/>
      <c r="I20" s="18"/>
    </row>
    <row r="21" spans="1:9" ht="1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5.75" thickBot="1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5">
      <c r="A23" s="76" t="s">
        <v>141</v>
      </c>
      <c r="B23" s="77"/>
      <c r="C23" s="78"/>
      <c r="D23" s="18"/>
      <c r="E23" s="18"/>
      <c r="F23" s="18"/>
      <c r="G23" s="18"/>
      <c r="H23" s="18"/>
      <c r="I23" s="18"/>
    </row>
    <row r="24" spans="1:9" ht="15.75" thickBot="1">
      <c r="A24" s="79">
        <v>0.35</v>
      </c>
      <c r="B24" s="80"/>
      <c r="C24" s="81"/>
      <c r="D24" s="18"/>
      <c r="E24" s="18"/>
      <c r="F24" s="18"/>
      <c r="G24" s="18"/>
      <c r="H24" s="18"/>
      <c r="I24" s="18"/>
    </row>
    <row r="25" spans="1:9" ht="15">
      <c r="A25" s="18"/>
      <c r="B25" s="18"/>
      <c r="C25" s="18"/>
      <c r="D25" s="18"/>
      <c r="E25" s="18"/>
      <c r="F25" s="18"/>
      <c r="G25" s="18"/>
      <c r="H25" s="18"/>
      <c r="I25" s="18"/>
    </row>
    <row r="26" spans="3:9" ht="15">
      <c r="C26" s="18"/>
      <c r="D26" s="18"/>
      <c r="E26" s="18"/>
      <c r="F26" s="18"/>
      <c r="G26" s="18"/>
      <c r="H26" s="18"/>
      <c r="I26" s="18"/>
    </row>
    <row r="27" spans="1:9" ht="1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5">
      <c r="A28" s="71" t="s">
        <v>4</v>
      </c>
      <c r="B28" s="71"/>
      <c r="C28" s="18"/>
      <c r="D28" s="18"/>
      <c r="E28" s="18"/>
      <c r="F28" s="18"/>
      <c r="G28" s="18"/>
      <c r="H28" s="18"/>
      <c r="I28" s="18"/>
    </row>
    <row r="29" spans="1:9" ht="15">
      <c r="A29" s="71" t="s">
        <v>122</v>
      </c>
      <c r="B29" s="18"/>
      <c r="C29" s="18"/>
      <c r="D29" s="18"/>
      <c r="E29" s="18" t="s">
        <v>118</v>
      </c>
      <c r="F29" s="82">
        <v>0.7</v>
      </c>
      <c r="G29" s="18"/>
      <c r="H29" s="18"/>
      <c r="I29" s="18"/>
    </row>
    <row r="30" spans="1:9" ht="15">
      <c r="A30" s="18"/>
      <c r="B30" s="57"/>
      <c r="C30" s="18"/>
      <c r="D30" s="18"/>
      <c r="E30" s="24" t="s">
        <v>101</v>
      </c>
      <c r="F30" s="17"/>
      <c r="G30" s="18"/>
      <c r="H30" s="18"/>
      <c r="I30" s="18"/>
    </row>
    <row r="31" spans="1:9" ht="15">
      <c r="A31" s="18" t="s">
        <v>100</v>
      </c>
      <c r="B31" s="18"/>
      <c r="C31" s="73">
        <f>E9-(E9*F29*F36/E11)</f>
        <v>427950</v>
      </c>
      <c r="D31" s="18"/>
      <c r="E31" s="83" t="s">
        <v>133</v>
      </c>
      <c r="F31" s="17">
        <v>2</v>
      </c>
      <c r="G31" s="18" t="s">
        <v>135</v>
      </c>
      <c r="H31" s="18"/>
      <c r="I31" s="18"/>
    </row>
    <row r="32" spans="1:9" ht="15">
      <c r="A32" s="18"/>
      <c r="B32" s="18"/>
      <c r="C32" s="73"/>
      <c r="D32" s="18"/>
      <c r="E32" s="24" t="s">
        <v>134</v>
      </c>
      <c r="F32" s="17">
        <v>4</v>
      </c>
      <c r="G32" s="18" t="s">
        <v>135</v>
      </c>
      <c r="H32" s="18"/>
      <c r="I32" s="18"/>
    </row>
    <row r="33" spans="1:9" ht="15">
      <c r="A33" s="18" t="s">
        <v>105</v>
      </c>
      <c r="B33" s="18"/>
      <c r="C33" s="73">
        <f>E13</f>
        <v>3300000</v>
      </c>
      <c r="D33" s="18"/>
      <c r="E33" s="24" t="s">
        <v>136</v>
      </c>
      <c r="F33" s="17">
        <v>4</v>
      </c>
      <c r="G33" s="18" t="str">
        <f>G32</f>
        <v>trimestres</v>
      </c>
      <c r="H33" s="18"/>
      <c r="I33" s="18"/>
    </row>
    <row r="34" spans="1:9" ht="15">
      <c r="A34" s="18" t="s">
        <v>100</v>
      </c>
      <c r="B34" s="18"/>
      <c r="C34" s="73">
        <f>C31</f>
        <v>427950</v>
      </c>
      <c r="D34" s="18"/>
      <c r="E34" s="24" t="s">
        <v>137</v>
      </c>
      <c r="F34" s="17">
        <v>4</v>
      </c>
      <c r="G34" s="18" t="s">
        <v>135</v>
      </c>
      <c r="H34" s="18"/>
      <c r="I34" s="18"/>
    </row>
    <row r="35" spans="1:9" ht="15">
      <c r="A35" s="18" t="s">
        <v>106</v>
      </c>
      <c r="B35" s="18"/>
      <c r="C35" s="73">
        <f>C33-C34</f>
        <v>2872050</v>
      </c>
      <c r="D35" s="18"/>
      <c r="E35" s="24" t="s">
        <v>86</v>
      </c>
      <c r="F35" s="17">
        <v>0</v>
      </c>
      <c r="G35" s="18" t="s">
        <v>135</v>
      </c>
      <c r="H35" s="18"/>
      <c r="I35" s="18"/>
    </row>
    <row r="36" spans="2:9" ht="15">
      <c r="B36" s="18"/>
      <c r="C36" s="18"/>
      <c r="D36" s="18"/>
      <c r="E36" s="18" t="s">
        <v>138</v>
      </c>
      <c r="F36" s="17">
        <f>SUM(F31:F35)</f>
        <v>14</v>
      </c>
      <c r="G36" s="18" t="s">
        <v>135</v>
      </c>
      <c r="H36" s="18"/>
      <c r="I36" s="18"/>
    </row>
    <row r="37" spans="1:9" ht="15">
      <c r="A37" s="71" t="s">
        <v>246</v>
      </c>
      <c r="B37" s="71"/>
      <c r="C37" s="71"/>
      <c r="D37" s="18"/>
      <c r="E37" s="18"/>
      <c r="F37" s="17"/>
      <c r="G37" s="18"/>
      <c r="H37" s="18"/>
      <c r="I37" s="18"/>
    </row>
    <row r="38" spans="1:9" ht="15">
      <c r="A38" s="18"/>
      <c r="B38" s="18"/>
      <c r="C38" s="18"/>
      <c r="D38" s="18"/>
      <c r="E38" s="18"/>
      <c r="F38" s="17"/>
      <c r="G38" s="18"/>
      <c r="H38" s="18"/>
      <c r="I38" s="18"/>
    </row>
    <row r="39" spans="1:9" ht="15">
      <c r="A39" s="18" t="s">
        <v>127</v>
      </c>
      <c r="B39" s="18"/>
      <c r="C39" s="18"/>
      <c r="D39" s="18"/>
      <c r="E39" s="18"/>
      <c r="F39" s="18"/>
      <c r="G39" s="18"/>
      <c r="H39" s="18"/>
      <c r="I39" s="18"/>
    </row>
    <row r="40" spans="1:9" ht="15">
      <c r="A40" s="18" t="s">
        <v>126</v>
      </c>
      <c r="B40" s="18"/>
      <c r="C40" s="18"/>
      <c r="D40" s="18"/>
      <c r="E40" s="18" t="s">
        <v>247</v>
      </c>
      <c r="F40" s="18"/>
      <c r="G40" s="17">
        <v>4</v>
      </c>
      <c r="H40" s="18" t="s">
        <v>135</v>
      </c>
      <c r="I40" s="18"/>
    </row>
    <row r="41" spans="1:9" ht="15">
      <c r="A41" s="18" t="s">
        <v>3</v>
      </c>
      <c r="B41" s="18"/>
      <c r="C41" s="73">
        <f>E16</f>
        <v>530000</v>
      </c>
      <c r="D41" s="18"/>
      <c r="E41" s="18" t="s">
        <v>124</v>
      </c>
      <c r="F41" s="18"/>
      <c r="G41" s="17">
        <v>2</v>
      </c>
      <c r="H41" s="18" t="s">
        <v>135</v>
      </c>
      <c r="I41" s="18"/>
    </row>
    <row r="42" spans="4:9" ht="15">
      <c r="D42" s="18"/>
      <c r="E42" s="18"/>
      <c r="F42" s="18"/>
      <c r="G42" s="17"/>
      <c r="H42" s="18"/>
      <c r="I42" s="18"/>
    </row>
    <row r="43" spans="1:9" ht="15">
      <c r="A43" s="18"/>
      <c r="B43" s="18"/>
      <c r="C43" s="73"/>
      <c r="D43" s="18"/>
      <c r="E43" s="18"/>
      <c r="F43" s="18"/>
      <c r="G43" s="17"/>
      <c r="H43" s="18"/>
      <c r="I43" s="18"/>
    </row>
    <row r="44" spans="1:9" ht="15">
      <c r="A44" s="18" t="s">
        <v>125</v>
      </c>
      <c r="B44" s="18"/>
      <c r="C44" s="73"/>
      <c r="D44" s="18"/>
      <c r="E44" s="18"/>
      <c r="F44" s="18"/>
      <c r="G44" s="18"/>
      <c r="H44" s="18"/>
      <c r="I44" s="18"/>
    </row>
    <row r="45" spans="1:9" ht="15">
      <c r="A45" s="18" t="s">
        <v>3</v>
      </c>
      <c r="B45" s="18"/>
      <c r="C45" s="73">
        <f>E19</f>
        <v>400000</v>
      </c>
      <c r="D45" s="18"/>
      <c r="E45" s="18"/>
      <c r="F45" s="18"/>
      <c r="G45" s="18"/>
      <c r="H45" s="18"/>
      <c r="I45" s="18"/>
    </row>
    <row r="46" spans="1:9" ht="15.75" thickBot="1">
      <c r="A46" s="18" t="s">
        <v>123</v>
      </c>
      <c r="B46" s="18"/>
      <c r="C46" s="73">
        <f>E19/E20</f>
        <v>40000</v>
      </c>
      <c r="D46" s="18"/>
      <c r="E46" s="18"/>
      <c r="F46" s="18"/>
      <c r="G46" s="18"/>
      <c r="H46" s="18"/>
      <c r="I46" s="18"/>
    </row>
    <row r="47" spans="1:9" ht="15.75" thickBot="1">
      <c r="A47" s="84" t="s">
        <v>116</v>
      </c>
      <c r="B47" s="85"/>
      <c r="C47" s="85"/>
      <c r="D47" s="86">
        <v>2014</v>
      </c>
      <c r="E47" s="87">
        <v>2015</v>
      </c>
      <c r="F47" s="88">
        <v>2016</v>
      </c>
      <c r="G47" s="89">
        <v>2017</v>
      </c>
      <c r="H47" s="89">
        <v>2018</v>
      </c>
      <c r="I47" s="18"/>
    </row>
    <row r="48" spans="1:9" ht="15">
      <c r="A48" s="90"/>
      <c r="B48" s="27"/>
      <c r="C48" s="27"/>
      <c r="D48" s="91"/>
      <c r="E48" s="92"/>
      <c r="F48" s="93"/>
      <c r="G48" s="106"/>
      <c r="H48" s="106"/>
      <c r="I48" s="18"/>
    </row>
    <row r="49" spans="1:9" ht="15">
      <c r="A49" s="94" t="s">
        <v>117</v>
      </c>
      <c r="B49" s="26"/>
      <c r="C49" s="26"/>
      <c r="D49" s="95">
        <f>+-C41*F29*G41/E11</f>
        <v>-3710</v>
      </c>
      <c r="E49" s="96">
        <f>-$E$16*$F$29*$G$40/$E$11</f>
        <v>-7420</v>
      </c>
      <c r="F49" s="170">
        <f>-$E$16*$F$29*$G$40/$E$11</f>
        <v>-7420</v>
      </c>
      <c r="G49" s="97">
        <f>-$E$16*$F$29*$G$40/$E$11</f>
        <v>-7420</v>
      </c>
      <c r="H49" s="97">
        <f>-$E$16*$F$29*$G$40/$E$11</f>
        <v>-7420</v>
      </c>
      <c r="I49" s="18"/>
    </row>
    <row r="50" spans="1:9" ht="15">
      <c r="A50" s="94" t="s">
        <v>285</v>
      </c>
      <c r="B50" s="26"/>
      <c r="C50" s="26"/>
      <c r="D50" s="95">
        <f>-E9*F29*F35/E11</f>
        <v>0</v>
      </c>
      <c r="E50" s="96">
        <v>0</v>
      </c>
      <c r="F50" s="170">
        <v>0</v>
      </c>
      <c r="G50" s="97">
        <v>0</v>
      </c>
      <c r="H50" s="97">
        <v>0</v>
      </c>
      <c r="I50" s="18"/>
    </row>
    <row r="51" spans="1:9" ht="15">
      <c r="A51" s="94" t="s">
        <v>128</v>
      </c>
      <c r="B51" s="26"/>
      <c r="C51" s="26"/>
      <c r="D51" s="95">
        <f>-C46</f>
        <v>-40000</v>
      </c>
      <c r="E51" s="96">
        <f>-$C$46</f>
        <v>-40000</v>
      </c>
      <c r="F51" s="170">
        <f>-$C$46</f>
        <v>-40000</v>
      </c>
      <c r="G51" s="97">
        <f>-$C$46</f>
        <v>-40000</v>
      </c>
      <c r="H51" s="97">
        <f>-$C$46</f>
        <v>-40000</v>
      </c>
      <c r="I51" s="18"/>
    </row>
    <row r="52" spans="1:9" ht="15">
      <c r="A52" s="94" t="s">
        <v>119</v>
      </c>
      <c r="B52" s="26"/>
      <c r="C52" s="26"/>
      <c r="D52" s="95">
        <f>C35</f>
        <v>2872050</v>
      </c>
      <c r="E52" s="96">
        <v>0</v>
      </c>
      <c r="F52" s="170">
        <v>0</v>
      </c>
      <c r="G52" s="97">
        <v>0</v>
      </c>
      <c r="H52" s="97">
        <v>0</v>
      </c>
      <c r="I52" s="18"/>
    </row>
    <row r="53" spans="1:9" ht="15.75" thickBot="1">
      <c r="A53" s="98" t="s">
        <v>120</v>
      </c>
      <c r="B53" s="80"/>
      <c r="C53" s="80"/>
      <c r="D53" s="99">
        <f>D49+D51+D52+D50</f>
        <v>2828340</v>
      </c>
      <c r="E53" s="96">
        <f>SUM(E49:E52)</f>
        <v>-47420</v>
      </c>
      <c r="F53" s="171">
        <f>SUM(F49:F52)</f>
        <v>-47420</v>
      </c>
      <c r="G53" s="97">
        <f>SUM(G49:G52)</f>
        <v>-47420</v>
      </c>
      <c r="H53" s="100">
        <f>SUM(H49:H52)</f>
        <v>-47420</v>
      </c>
      <c r="I53" s="18"/>
    </row>
    <row r="54" spans="1:9" ht="15.75" thickBot="1">
      <c r="A54" s="84" t="s">
        <v>327</v>
      </c>
      <c r="B54" s="85"/>
      <c r="C54" s="85"/>
      <c r="D54" s="172">
        <f>D53</f>
        <v>2828340</v>
      </c>
      <c r="E54" s="173">
        <f>D54+E53</f>
        <v>2780920</v>
      </c>
      <c r="F54" s="173">
        <f>E54+F53</f>
        <v>2733500</v>
      </c>
      <c r="G54" s="173">
        <f>F54+G53</f>
        <v>2686080</v>
      </c>
      <c r="H54" s="173">
        <f>G54+H53</f>
        <v>2638660</v>
      </c>
      <c r="I54" s="18"/>
    </row>
    <row r="55" spans="1:9" ht="16.5" customHeight="1">
      <c r="A55" s="26"/>
      <c r="B55" s="26"/>
      <c r="C55" s="26"/>
      <c r="D55" s="101"/>
      <c r="E55" s="18"/>
      <c r="F55" s="18"/>
      <c r="G55" s="18"/>
      <c r="H55" s="18"/>
      <c r="I55" s="18"/>
    </row>
    <row r="56" spans="1:9" ht="1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5">
      <c r="A57" s="71" t="s">
        <v>121</v>
      </c>
      <c r="B57" s="71"/>
      <c r="C57" s="18"/>
      <c r="D57" s="18"/>
      <c r="E57" s="18"/>
      <c r="F57" s="18"/>
      <c r="G57" s="18"/>
      <c r="H57" s="18"/>
      <c r="I57" s="18"/>
    </row>
    <row r="58" spans="1:9" ht="1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5">
      <c r="A59" s="71" t="s">
        <v>108</v>
      </c>
      <c r="B59" s="18"/>
      <c r="C59" s="18"/>
      <c r="D59" s="18"/>
      <c r="E59" s="18"/>
      <c r="F59" s="18"/>
      <c r="G59" s="18"/>
      <c r="H59" s="18"/>
      <c r="I59" s="18"/>
    </row>
    <row r="60" spans="1:9" ht="15">
      <c r="A60" s="18"/>
      <c r="B60" s="57"/>
      <c r="C60" s="18"/>
      <c r="D60" s="18"/>
      <c r="E60" s="57" t="s">
        <v>101</v>
      </c>
      <c r="F60" s="17">
        <f>F36</f>
        <v>14</v>
      </c>
      <c r="G60" s="18"/>
      <c r="H60" s="18"/>
      <c r="I60" s="18"/>
    </row>
    <row r="61" spans="1:9" ht="15">
      <c r="A61" s="18" t="s">
        <v>100</v>
      </c>
      <c r="B61" s="18"/>
      <c r="C61" s="73">
        <f>E9-(E9*F61*F60/E11)</f>
        <v>427950</v>
      </c>
      <c r="D61" s="18"/>
      <c r="E61" s="18" t="s">
        <v>118</v>
      </c>
      <c r="F61" s="82">
        <v>0.7</v>
      </c>
      <c r="G61" s="18"/>
      <c r="H61" s="18"/>
      <c r="I61" s="18"/>
    </row>
    <row r="62" spans="1:9" ht="15">
      <c r="A62" s="18" t="s">
        <v>105</v>
      </c>
      <c r="B62" s="18"/>
      <c r="C62" s="73">
        <f>E13</f>
        <v>3300000</v>
      </c>
      <c r="D62" s="18"/>
      <c r="E62" s="18"/>
      <c r="F62" s="18"/>
      <c r="G62" s="18"/>
      <c r="H62" s="18"/>
      <c r="I62" s="18"/>
    </row>
    <row r="63" spans="1:9" ht="15">
      <c r="A63" s="18" t="s">
        <v>100</v>
      </c>
      <c r="B63" s="18"/>
      <c r="C63" s="73">
        <f>C61</f>
        <v>427950</v>
      </c>
      <c r="D63" s="18"/>
      <c r="E63" s="18"/>
      <c r="F63" s="18"/>
      <c r="G63" s="18"/>
      <c r="H63" s="18"/>
      <c r="I63" s="18"/>
    </row>
    <row r="64" spans="1:9" ht="15">
      <c r="A64" s="18" t="s">
        <v>106</v>
      </c>
      <c r="B64" s="18"/>
      <c r="C64" s="73">
        <f>C62-C63</f>
        <v>2872050</v>
      </c>
      <c r="D64" s="18"/>
      <c r="E64" s="18"/>
      <c r="F64" s="18"/>
      <c r="G64" s="18"/>
      <c r="H64" s="18"/>
      <c r="I64" s="18"/>
    </row>
    <row r="65" spans="1:9" ht="1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5">
      <c r="A66" s="71" t="s">
        <v>107</v>
      </c>
      <c r="B66" s="18"/>
      <c r="C66" s="18"/>
      <c r="D66" s="18"/>
      <c r="E66" s="18"/>
      <c r="F66" s="18"/>
      <c r="G66" s="18"/>
      <c r="H66" s="18"/>
      <c r="I66" s="18"/>
    </row>
    <row r="67" spans="1:9" ht="1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5">
      <c r="A68" s="18" t="s">
        <v>109</v>
      </c>
      <c r="B68" s="18"/>
      <c r="C68" s="18"/>
      <c r="D68" s="18"/>
      <c r="E68" s="102">
        <f>(E16+E19)/E13</f>
        <v>0.2818181818181818</v>
      </c>
      <c r="F68" s="18"/>
      <c r="G68" s="18"/>
      <c r="H68" s="18"/>
      <c r="I68" s="18"/>
    </row>
    <row r="69" spans="1:9" ht="15">
      <c r="A69" s="18" t="s">
        <v>284</v>
      </c>
      <c r="B69" s="18"/>
      <c r="C69" s="18"/>
      <c r="D69" s="18"/>
      <c r="E69" s="103">
        <f>E19/E13</f>
        <v>0.12121212121212122</v>
      </c>
      <c r="F69" s="18"/>
      <c r="G69" s="18"/>
      <c r="H69" s="18"/>
      <c r="I69" s="18"/>
    </row>
    <row r="70" spans="1:9" ht="15">
      <c r="A70" s="18" t="s">
        <v>283</v>
      </c>
      <c r="B70" s="18"/>
      <c r="C70" s="18"/>
      <c r="D70" s="18"/>
      <c r="E70" s="103">
        <f>E16/E13</f>
        <v>0.1606060606060606</v>
      </c>
      <c r="F70" s="18"/>
      <c r="G70" s="18"/>
      <c r="H70" s="18"/>
      <c r="I70" s="18"/>
    </row>
    <row r="71" spans="1:9" ht="15">
      <c r="A71" s="18"/>
      <c r="B71" s="18"/>
      <c r="C71" s="18"/>
      <c r="D71" s="18"/>
      <c r="E71" s="103"/>
      <c r="F71" s="18"/>
      <c r="G71" s="18"/>
      <c r="H71" s="18"/>
      <c r="I71" s="18"/>
    </row>
    <row r="72" spans="1:9" ht="15">
      <c r="A72" s="18" t="s">
        <v>111</v>
      </c>
      <c r="B72" s="18"/>
      <c r="C72" s="18"/>
      <c r="D72" s="18"/>
      <c r="E72" s="73">
        <f>E16</f>
        <v>530000</v>
      </c>
      <c r="F72" s="18"/>
      <c r="G72" s="18"/>
      <c r="H72" s="18"/>
      <c r="I72" s="18"/>
    </row>
    <row r="73" spans="1:9" ht="15">
      <c r="A73" s="18" t="s">
        <v>110</v>
      </c>
      <c r="B73" s="18"/>
      <c r="C73" s="18"/>
      <c r="D73" s="18"/>
      <c r="E73" s="73">
        <f>C64*E70</f>
        <v>461268.6363636364</v>
      </c>
      <c r="F73" s="18"/>
      <c r="G73" s="18"/>
      <c r="H73" s="18"/>
      <c r="I73" s="18"/>
    </row>
    <row r="74" spans="1:9" ht="15">
      <c r="A74" s="18" t="s">
        <v>112</v>
      </c>
      <c r="B74" s="18"/>
      <c r="C74" s="18"/>
      <c r="D74" s="18"/>
      <c r="E74" s="73">
        <f>E72-E73</f>
        <v>68731.36363636359</v>
      </c>
      <c r="F74" s="18"/>
      <c r="G74" s="18"/>
      <c r="H74" s="18"/>
      <c r="I74" s="18"/>
    </row>
    <row r="75" spans="1:9" ht="1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5">
      <c r="A76" s="71" t="s">
        <v>113</v>
      </c>
      <c r="B76" s="18"/>
      <c r="C76" s="18"/>
      <c r="D76" s="18"/>
      <c r="E76" s="18"/>
      <c r="F76" s="18"/>
      <c r="G76" s="18"/>
      <c r="H76" s="18"/>
      <c r="I76" s="18"/>
    </row>
    <row r="77" spans="1:9" ht="15">
      <c r="A77" s="18"/>
      <c r="B77" s="18"/>
      <c r="C77" s="73"/>
      <c r="D77" s="18"/>
      <c r="E77" s="18"/>
      <c r="F77" s="18"/>
      <c r="G77" s="18"/>
      <c r="H77" s="18"/>
      <c r="I77" s="18"/>
    </row>
    <row r="78" spans="1:9" ht="15">
      <c r="A78" s="18" t="s">
        <v>114</v>
      </c>
      <c r="B78" s="18"/>
      <c r="C78" s="18"/>
      <c r="D78" s="18"/>
      <c r="E78" s="73">
        <f>E19</f>
        <v>400000</v>
      </c>
      <c r="F78" s="18"/>
      <c r="G78" s="18"/>
      <c r="H78" s="18"/>
      <c r="I78" s="18"/>
    </row>
    <row r="79" spans="1:9" ht="15">
      <c r="A79" s="18" t="s">
        <v>110</v>
      </c>
      <c r="B79" s="18"/>
      <c r="C79" s="18"/>
      <c r="D79" s="24"/>
      <c r="E79" s="104">
        <f>+C64*E69</f>
        <v>348127.27272727276</v>
      </c>
      <c r="F79" s="18"/>
      <c r="G79" s="18"/>
      <c r="H79" s="18"/>
      <c r="I79" s="18"/>
    </row>
    <row r="80" spans="1:9" ht="15">
      <c r="A80" s="18" t="s">
        <v>315</v>
      </c>
      <c r="B80" s="18"/>
      <c r="C80" s="18"/>
      <c r="D80" s="18"/>
      <c r="E80" s="73">
        <f>E78-E79</f>
        <v>51872.727272727236</v>
      </c>
      <c r="F80" s="18"/>
      <c r="G80" s="18"/>
      <c r="H80" s="18"/>
      <c r="I80" s="18"/>
    </row>
    <row r="81" spans="1:9" ht="1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5">
      <c r="A83" s="18" t="s">
        <v>115</v>
      </c>
      <c r="B83" s="18"/>
      <c r="C83" s="18"/>
      <c r="D83" s="73">
        <f>C64-E73-E79</f>
        <v>2062654.090909091</v>
      </c>
      <c r="E83" s="18"/>
      <c r="F83" s="18"/>
      <c r="G83" s="18"/>
      <c r="H83" s="18"/>
      <c r="I83" s="18"/>
    </row>
    <row r="84" spans="1:9" ht="15.75" thickBot="1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5.75" thickBot="1">
      <c r="A85" s="84" t="s">
        <v>116</v>
      </c>
      <c r="B85" s="105"/>
      <c r="C85" s="105"/>
      <c r="D85" s="86">
        <v>2014</v>
      </c>
      <c r="E85" s="89">
        <v>2015</v>
      </c>
      <c r="F85" s="88">
        <v>2016</v>
      </c>
      <c r="G85" s="89">
        <v>2017</v>
      </c>
      <c r="H85" s="86">
        <v>2018</v>
      </c>
      <c r="I85" s="18"/>
    </row>
    <row r="86" spans="1:9" ht="15">
      <c r="A86" s="90"/>
      <c r="B86" s="26"/>
      <c r="C86" s="26"/>
      <c r="D86" s="91"/>
      <c r="E86" s="106"/>
      <c r="F86" s="93"/>
      <c r="G86" s="106"/>
      <c r="H86" s="91"/>
      <c r="I86" s="18"/>
    </row>
    <row r="87" spans="1:9" ht="15">
      <c r="A87" s="94" t="s">
        <v>117</v>
      </c>
      <c r="B87" s="26"/>
      <c r="C87" s="26"/>
      <c r="D87" s="107">
        <f>-E74*F61*G41/E11</f>
        <v>-481.11954545454506</v>
      </c>
      <c r="E87" s="108">
        <f>-E74*F61*G40/E11</f>
        <v>-962.2390909090901</v>
      </c>
      <c r="F87" s="109">
        <f>E87</f>
        <v>-962.2390909090901</v>
      </c>
      <c r="G87" s="108">
        <f>F87</f>
        <v>-962.2390909090901</v>
      </c>
      <c r="H87" s="110">
        <f>G87</f>
        <v>-962.2390909090901</v>
      </c>
      <c r="I87" s="18"/>
    </row>
    <row r="88" spans="1:9" ht="15">
      <c r="A88" s="94" t="s">
        <v>310</v>
      </c>
      <c r="B88" s="26"/>
      <c r="C88" s="26"/>
      <c r="D88" s="107">
        <f>-E9*F29*F35/E11</f>
        <v>0</v>
      </c>
      <c r="E88" s="108">
        <v>0</v>
      </c>
      <c r="F88" s="109">
        <v>0</v>
      </c>
      <c r="G88" s="108">
        <v>0</v>
      </c>
      <c r="H88" s="110">
        <v>0</v>
      </c>
      <c r="I88" s="18"/>
    </row>
    <row r="89" spans="1:9" ht="15">
      <c r="A89" s="94" t="s">
        <v>311</v>
      </c>
      <c r="B89" s="26"/>
      <c r="C89" s="26"/>
      <c r="D89" s="107">
        <f>-$E$80/$E$20</f>
        <v>-5187.272727272723</v>
      </c>
      <c r="E89" s="107">
        <f>-$E$80/$E$20</f>
        <v>-5187.272727272723</v>
      </c>
      <c r="F89" s="107">
        <f>-$E$80/$E$20</f>
        <v>-5187.272727272723</v>
      </c>
      <c r="G89" s="107">
        <f>-$E$80/$E$20</f>
        <v>-5187.272727272723</v>
      </c>
      <c r="H89" s="107">
        <f>-$E$80/$E$20</f>
        <v>-5187.272727272723</v>
      </c>
      <c r="I89" s="18"/>
    </row>
    <row r="90" spans="1:9" ht="15">
      <c r="A90" s="94" t="s">
        <v>119</v>
      </c>
      <c r="B90" s="26"/>
      <c r="C90" s="26"/>
      <c r="D90" s="107">
        <f>D83</f>
        <v>2062654.090909091</v>
      </c>
      <c r="E90" s="108">
        <v>0</v>
      </c>
      <c r="F90" s="109">
        <v>0</v>
      </c>
      <c r="G90" s="108">
        <v>0</v>
      </c>
      <c r="H90" s="110">
        <v>0</v>
      </c>
      <c r="I90" s="18"/>
    </row>
    <row r="91" spans="1:9" ht="15.75" thickBot="1">
      <c r="A91" s="98" t="s">
        <v>120</v>
      </c>
      <c r="B91" s="80"/>
      <c r="C91" s="80"/>
      <c r="D91" s="107">
        <f>D87+D90+D88+D89</f>
        <v>2056985.6986363637</v>
      </c>
      <c r="E91" s="108">
        <f>SUM(E87:E90)</f>
        <v>-6149.511818181813</v>
      </c>
      <c r="F91" s="109">
        <f>SUM(F87:F90)</f>
        <v>-6149.511818181813</v>
      </c>
      <c r="G91" s="108">
        <f>SUM(G87:G90)</f>
        <v>-6149.511818181813</v>
      </c>
      <c r="H91" s="110">
        <f>SUM(H87:H90)</f>
        <v>-6149.511818181813</v>
      </c>
      <c r="I91" s="18"/>
    </row>
    <row r="92" spans="1:9" ht="15.75" thickBot="1">
      <c r="A92" s="84" t="str">
        <f>A54</f>
        <v>Resultado acumulado</v>
      </c>
      <c r="B92" s="85"/>
      <c r="C92" s="85"/>
      <c r="D92" s="111">
        <f>D91</f>
        <v>2056985.6986363637</v>
      </c>
      <c r="E92" s="111">
        <f>D92+E91</f>
        <v>2050836.186818182</v>
      </c>
      <c r="F92" s="111">
        <f>E92+F91</f>
        <v>2044686.6750000003</v>
      </c>
      <c r="G92" s="111">
        <f>F92+G91</f>
        <v>2038537.1631818186</v>
      </c>
      <c r="H92" s="111">
        <f>G92+H91</f>
        <v>2032387.6513636368</v>
      </c>
      <c r="I92" s="18"/>
    </row>
    <row r="93" spans="1:9" ht="15">
      <c r="A93" s="18"/>
      <c r="B93" s="18"/>
      <c r="C93" s="18"/>
      <c r="D93" s="18"/>
      <c r="E93" s="18"/>
      <c r="F93" s="18"/>
      <c r="G93" s="18"/>
      <c r="H93" s="18"/>
      <c r="I93" s="18"/>
    </row>
    <row r="94" spans="1:9" ht="15">
      <c r="A94" s="18"/>
      <c r="B94" s="18"/>
      <c r="C94" s="18"/>
      <c r="D94" s="18"/>
      <c r="E94" s="18"/>
      <c r="F94" s="18"/>
      <c r="G94" s="18"/>
      <c r="H94" s="18"/>
      <c r="I94" s="18"/>
    </row>
    <row r="95" spans="1:9" ht="15">
      <c r="A95" s="18"/>
      <c r="B95" s="18"/>
      <c r="C95" s="18"/>
      <c r="D95" s="18"/>
      <c r="E95" s="18"/>
      <c r="F95" s="18"/>
      <c r="G95" s="18"/>
      <c r="H95" s="18"/>
      <c r="I95" s="18"/>
    </row>
    <row r="96" spans="1:9" ht="15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15">
      <c r="A97" s="71" t="s">
        <v>129</v>
      </c>
      <c r="B97" s="18"/>
      <c r="C97" s="18"/>
      <c r="D97" s="18"/>
      <c r="E97" s="18"/>
      <c r="F97" s="18"/>
      <c r="G97" s="18"/>
      <c r="H97" s="18"/>
      <c r="I97" s="18"/>
    </row>
    <row r="98" spans="1:9" ht="15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15">
      <c r="A99" s="18" t="s">
        <v>348</v>
      </c>
      <c r="B99" s="169"/>
      <c r="C99" s="169"/>
      <c r="D99" s="169"/>
      <c r="E99" s="169"/>
      <c r="F99" s="169"/>
      <c r="G99" s="169"/>
      <c r="H99" s="169"/>
      <c r="I99" s="18"/>
    </row>
    <row r="100" spans="1:9" ht="15">
      <c r="A100" s="169" t="s">
        <v>349</v>
      </c>
      <c r="B100" s="169"/>
      <c r="C100" s="169"/>
      <c r="D100" s="169"/>
      <c r="E100" s="169"/>
      <c r="F100" s="169"/>
      <c r="G100" s="169"/>
      <c r="H100" s="169"/>
      <c r="I100" s="18"/>
    </row>
    <row r="101" spans="1:9" ht="15">
      <c r="A101" s="169" t="s">
        <v>350</v>
      </c>
      <c r="B101" s="169"/>
      <c r="C101" s="169"/>
      <c r="D101" s="169"/>
      <c r="E101" s="169"/>
      <c r="F101" s="169"/>
      <c r="G101" s="169"/>
      <c r="H101" s="169"/>
      <c r="I101" s="18"/>
    </row>
    <row r="102" spans="1:9" ht="15">
      <c r="A102" s="169" t="s">
        <v>351</v>
      </c>
      <c r="B102" s="169"/>
      <c r="C102" s="169"/>
      <c r="D102" s="169"/>
      <c r="E102" s="169"/>
      <c r="F102" s="169"/>
      <c r="G102" s="169"/>
      <c r="H102" s="169"/>
      <c r="I102" s="18"/>
    </row>
    <row r="103" spans="1:9" ht="15">
      <c r="A103" s="169" t="s">
        <v>139</v>
      </c>
      <c r="B103" s="169"/>
      <c r="C103" s="169"/>
      <c r="D103" s="169"/>
      <c r="E103" s="169"/>
      <c r="F103" s="169"/>
      <c r="G103" s="169"/>
      <c r="H103" s="169"/>
      <c r="I103" s="18"/>
    </row>
    <row r="104" spans="1:9" ht="15">
      <c r="A104" s="169" t="s">
        <v>140</v>
      </c>
      <c r="B104" s="169"/>
      <c r="C104" s="169"/>
      <c r="D104" s="169"/>
      <c r="E104" s="169"/>
      <c r="F104" s="169"/>
      <c r="G104" s="169"/>
      <c r="H104" s="169"/>
      <c r="I104" s="18"/>
    </row>
    <row r="105" spans="1:9" ht="15">
      <c r="A105" s="169" t="s">
        <v>130</v>
      </c>
      <c r="B105" s="169"/>
      <c r="C105" s="169"/>
      <c r="D105" s="169"/>
      <c r="E105" s="169"/>
      <c r="F105" s="169"/>
      <c r="G105" s="169"/>
      <c r="H105" s="169"/>
      <c r="I105" s="18"/>
    </row>
    <row r="106" spans="1:9" ht="15">
      <c r="A106" s="18" t="s">
        <v>354</v>
      </c>
      <c r="B106" s="169"/>
      <c r="C106" s="169"/>
      <c r="D106" s="169"/>
      <c r="E106" s="169"/>
      <c r="F106" s="169"/>
      <c r="G106" s="169"/>
      <c r="H106" s="169"/>
      <c r="I106" s="18"/>
    </row>
    <row r="107" spans="1:9" ht="15">
      <c r="A107" s="174" t="s">
        <v>355</v>
      </c>
      <c r="B107" s="169"/>
      <c r="C107" s="169"/>
      <c r="D107" s="169"/>
      <c r="E107" s="169"/>
      <c r="F107" s="174"/>
      <c r="G107" s="174">
        <f>+D54</f>
        <v>2828340</v>
      </c>
      <c r="H107" s="169"/>
      <c r="I107" s="18"/>
    </row>
    <row r="108" spans="1:8" ht="15">
      <c r="A108" s="169" t="s">
        <v>131</v>
      </c>
      <c r="B108" s="169"/>
      <c r="C108" s="169"/>
      <c r="D108" s="169"/>
      <c r="E108" s="169"/>
      <c r="F108" s="169"/>
      <c r="G108" s="169"/>
      <c r="H108" s="169"/>
    </row>
    <row r="109" spans="1:8" ht="15">
      <c r="A109" s="169" t="s">
        <v>132</v>
      </c>
      <c r="B109" s="169"/>
      <c r="C109" s="169"/>
      <c r="D109" s="169"/>
      <c r="E109" s="169"/>
      <c r="F109" s="169"/>
      <c r="G109" s="169"/>
      <c r="H109" s="169"/>
    </row>
  </sheetData>
  <sheetProtection/>
  <mergeCells count="1">
    <mergeCell ref="A3:H4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>
    <oddHeader>&amp;L&amp;"-,Negrita"&amp;K00-041GUÍA DE TRABAJOS PRÁCTICOS.
UNIDAD VI&amp;R&amp;"-,Negrita Cursiva"&amp;K00-042Consuelo Castellano Garzón</oddHeader>
    <oddFooter>&amp;L&amp;G &amp;C&amp;"-,Negrita"&amp;K00-048UCC. FACEA. 
IMPUESTOS I. Cát. "B"&amp;R&amp;"-,Negrita"&amp;K00-048Página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="115" zoomScaleNormal="115" zoomScalePageLayoutView="85" workbookViewId="0" topLeftCell="A125">
      <selection activeCell="H78" sqref="H78"/>
    </sheetView>
  </sheetViews>
  <sheetFormatPr defaultColWidth="11.57421875" defaultRowHeight="15"/>
  <cols>
    <col min="1" max="1" width="5.57421875" style="18" customWidth="1"/>
    <col min="2" max="2" width="11.8515625" style="18" bestFit="1" customWidth="1"/>
    <col min="3" max="3" width="13.7109375" style="18" customWidth="1"/>
    <col min="4" max="5" width="13.8515625" style="18" customWidth="1"/>
    <col min="6" max="6" width="15.28125" style="18" customWidth="1"/>
    <col min="7" max="7" width="13.421875" style="18" customWidth="1"/>
    <col min="8" max="8" width="14.00390625" style="18" customWidth="1"/>
    <col min="9" max="9" width="15.57421875" style="18" customWidth="1"/>
    <col min="10" max="16384" width="11.57421875" style="18" customWidth="1"/>
  </cols>
  <sheetData>
    <row r="1" ht="15.75">
      <c r="A1" s="70" t="s">
        <v>142</v>
      </c>
    </row>
    <row r="2" ht="15.75" thickBot="1"/>
    <row r="3" spans="1:9" ht="15">
      <c r="A3" s="60" t="s">
        <v>320</v>
      </c>
      <c r="B3" s="61"/>
      <c r="C3" s="61"/>
      <c r="D3" s="61"/>
      <c r="E3" s="61"/>
      <c r="F3" s="61"/>
      <c r="G3" s="61"/>
      <c r="H3" s="61"/>
      <c r="I3" s="62"/>
    </row>
    <row r="4" spans="1:9" ht="15.75" thickBot="1">
      <c r="A4" s="63" t="s">
        <v>328</v>
      </c>
      <c r="B4" s="64"/>
      <c r="C4" s="64"/>
      <c r="D4" s="65"/>
      <c r="E4" s="65"/>
      <c r="F4" s="65"/>
      <c r="G4" s="65"/>
      <c r="H4" s="65"/>
      <c r="I4" s="66"/>
    </row>
    <row r="5" ht="15.75" thickBot="1"/>
    <row r="6" spans="2:3" ht="15">
      <c r="B6" s="113">
        <v>1</v>
      </c>
      <c r="C6" s="114" t="s">
        <v>275</v>
      </c>
    </row>
    <row r="7" spans="2:3" ht="15.75" thickBot="1">
      <c r="B7" s="115">
        <v>12</v>
      </c>
      <c r="C7" s="116" t="s">
        <v>274</v>
      </c>
    </row>
    <row r="9" ht="15">
      <c r="A9" s="71" t="s">
        <v>234</v>
      </c>
    </row>
    <row r="10" ht="15">
      <c r="A10" s="120"/>
    </row>
    <row r="11" spans="1:6" ht="15">
      <c r="A11" s="58">
        <v>1</v>
      </c>
      <c r="B11" s="18" t="s">
        <v>210</v>
      </c>
      <c r="F11" s="15">
        <v>1500000</v>
      </c>
    </row>
    <row r="12" ht="15">
      <c r="A12" s="120"/>
    </row>
    <row r="13" spans="1:5" ht="15">
      <c r="A13" s="58">
        <v>2</v>
      </c>
      <c r="B13" s="18" t="s">
        <v>248</v>
      </c>
      <c r="D13" s="118">
        <v>0.02</v>
      </c>
      <c r="E13" s="15">
        <f>+F11*D13</f>
        <v>30000</v>
      </c>
    </row>
    <row r="14" spans="1:5" ht="15">
      <c r="A14" s="120"/>
      <c r="B14" s="18" t="s">
        <v>249</v>
      </c>
      <c r="D14" s="119">
        <v>0.005</v>
      </c>
      <c r="E14" s="15">
        <f>+F11*D14</f>
        <v>7500</v>
      </c>
    </row>
    <row r="15" ht="15">
      <c r="A15" s="120"/>
    </row>
    <row r="16" spans="1:7" ht="15">
      <c r="A16" s="58">
        <v>3</v>
      </c>
      <c r="B16" s="18" t="s">
        <v>278</v>
      </c>
      <c r="G16" s="15">
        <v>410000</v>
      </c>
    </row>
    <row r="17" spans="1:7" ht="15">
      <c r="A17" s="58"/>
      <c r="B17" s="18" t="s">
        <v>312</v>
      </c>
      <c r="G17" s="15">
        <v>15000</v>
      </c>
    </row>
    <row r="18" spans="1:7" ht="15">
      <c r="A18" s="120"/>
      <c r="B18" s="18" t="s">
        <v>162</v>
      </c>
      <c r="G18" s="19">
        <v>0.5</v>
      </c>
    </row>
    <row r="19" spans="1:7" ht="15">
      <c r="A19" s="120"/>
      <c r="B19" s="18" t="s">
        <v>163</v>
      </c>
      <c r="G19" s="19">
        <v>0.5</v>
      </c>
    </row>
    <row r="20" ht="15">
      <c r="A20" s="121"/>
    </row>
    <row r="21" spans="1:7" ht="15">
      <c r="A21" s="120">
        <v>4</v>
      </c>
      <c r="B21" s="18" t="s">
        <v>164</v>
      </c>
      <c r="G21" s="15">
        <v>3500</v>
      </c>
    </row>
    <row r="22" spans="1:7" ht="15">
      <c r="A22" s="121"/>
      <c r="B22" s="18" t="s">
        <v>68</v>
      </c>
      <c r="G22" s="102">
        <v>0.015</v>
      </c>
    </row>
    <row r="23" ht="15">
      <c r="A23" s="121"/>
    </row>
    <row r="24" spans="1:7" ht="15">
      <c r="A24" s="120">
        <v>5</v>
      </c>
      <c r="B24" s="56" t="s">
        <v>252</v>
      </c>
      <c r="C24" s="57"/>
      <c r="D24" s="57"/>
      <c r="E24" s="57"/>
      <c r="G24" s="15">
        <v>35000</v>
      </c>
    </row>
    <row r="25" spans="1:7" ht="15">
      <c r="A25" s="120"/>
      <c r="B25" s="56" t="s">
        <v>253</v>
      </c>
      <c r="C25" s="57"/>
      <c r="D25" s="57"/>
      <c r="E25" s="57"/>
      <c r="G25" s="15">
        <v>60000</v>
      </c>
    </row>
    <row r="26" spans="1:7" ht="15">
      <c r="A26" s="54"/>
      <c r="B26" s="56" t="s">
        <v>273</v>
      </c>
      <c r="C26" s="57"/>
      <c r="D26" s="57"/>
      <c r="E26" s="57"/>
      <c r="G26" s="15">
        <f>9000*B7</f>
        <v>108000</v>
      </c>
    </row>
    <row r="27" spans="1:7" ht="15">
      <c r="A27" s="54"/>
      <c r="B27" s="56" t="s">
        <v>276</v>
      </c>
      <c r="C27" s="57"/>
      <c r="D27" s="57"/>
      <c r="E27" s="57"/>
      <c r="G27" s="15">
        <v>12000</v>
      </c>
    </row>
    <row r="28" ht="15">
      <c r="A28" s="54"/>
    </row>
    <row r="29" spans="1:7" ht="15">
      <c r="A29" s="117">
        <v>6</v>
      </c>
      <c r="B29" s="57" t="s">
        <v>352</v>
      </c>
      <c r="C29" s="57"/>
      <c r="D29" s="57"/>
      <c r="E29" s="57"/>
      <c r="G29" s="15">
        <v>25000</v>
      </c>
    </row>
    <row r="30" ht="15">
      <c r="A30" s="54"/>
    </row>
    <row r="31" spans="1:8" ht="15">
      <c r="A31" s="120">
        <v>7</v>
      </c>
      <c r="B31" s="18" t="s">
        <v>166</v>
      </c>
      <c r="G31" s="15">
        <v>250000</v>
      </c>
      <c r="H31" s="18" t="s">
        <v>346</v>
      </c>
    </row>
    <row r="32" spans="2:7" ht="15">
      <c r="B32" s="18" t="s">
        <v>165</v>
      </c>
      <c r="G32" s="15">
        <v>45000</v>
      </c>
    </row>
    <row r="33" spans="1:7" ht="15">
      <c r="A33" s="54"/>
      <c r="B33" s="18" t="s">
        <v>317</v>
      </c>
      <c r="G33" s="59">
        <v>18</v>
      </c>
    </row>
    <row r="34" spans="2:7" ht="15">
      <c r="B34" s="18" t="s">
        <v>318</v>
      </c>
      <c r="G34" s="122">
        <v>1800</v>
      </c>
    </row>
    <row r="35" spans="2:7" ht="15">
      <c r="B35" s="26" t="s">
        <v>316</v>
      </c>
      <c r="C35" s="26"/>
      <c r="D35" s="26"/>
      <c r="E35" s="26"/>
      <c r="F35" s="26"/>
      <c r="G35" s="123">
        <v>630.05</v>
      </c>
    </row>
    <row r="36" spans="2:7" ht="15">
      <c r="B36" s="26"/>
      <c r="C36" s="26"/>
      <c r="D36" s="26"/>
      <c r="E36" s="26"/>
      <c r="F36" s="26"/>
      <c r="G36" s="123"/>
    </row>
    <row r="37" spans="1:7" ht="15">
      <c r="A37" s="117">
        <v>8</v>
      </c>
      <c r="B37" s="18" t="s">
        <v>254</v>
      </c>
      <c r="G37" s="18">
        <v>13000</v>
      </c>
    </row>
    <row r="38" spans="1:7" ht="15">
      <c r="A38" s="54"/>
      <c r="B38" s="18" t="s">
        <v>255</v>
      </c>
      <c r="G38" s="18">
        <v>7000</v>
      </c>
    </row>
    <row r="39" ht="15">
      <c r="A39" s="54"/>
    </row>
    <row r="40" spans="1:2" ht="15">
      <c r="A40" s="117">
        <v>9</v>
      </c>
      <c r="B40" s="71" t="s">
        <v>187</v>
      </c>
    </row>
    <row r="41" ht="15.75" thickBot="1">
      <c r="B41" s="18" t="s">
        <v>295</v>
      </c>
    </row>
    <row r="42" spans="2:6" ht="15">
      <c r="B42" s="76"/>
      <c r="C42" s="182" t="s">
        <v>172</v>
      </c>
      <c r="D42" s="129" t="s">
        <v>173</v>
      </c>
      <c r="E42" s="77" t="s">
        <v>293</v>
      </c>
      <c r="F42" s="129" t="s">
        <v>179</v>
      </c>
    </row>
    <row r="43" spans="2:6" ht="15.75" thickBot="1">
      <c r="B43" s="98"/>
      <c r="C43" s="98"/>
      <c r="D43" s="130"/>
      <c r="E43" s="175" t="s">
        <v>294</v>
      </c>
      <c r="F43" s="130" t="s">
        <v>180</v>
      </c>
    </row>
    <row r="44" spans="2:6" ht="15.75" thickBot="1">
      <c r="B44" s="131" t="s">
        <v>170</v>
      </c>
      <c r="C44" s="132">
        <v>1000</v>
      </c>
      <c r="D44" s="133">
        <v>350</v>
      </c>
      <c r="E44" s="134">
        <v>50</v>
      </c>
      <c r="F44" s="176">
        <v>0.2</v>
      </c>
    </row>
    <row r="45" spans="2:6" ht="15.75" thickBot="1">
      <c r="B45" s="130" t="s">
        <v>171</v>
      </c>
      <c r="C45" s="136">
        <v>500</v>
      </c>
      <c r="D45" s="137">
        <v>500</v>
      </c>
      <c r="E45" s="138">
        <v>70</v>
      </c>
      <c r="F45" s="177">
        <v>0.2</v>
      </c>
    </row>
    <row r="47" ht="15.75" thickBot="1">
      <c r="B47" s="18" t="s">
        <v>296</v>
      </c>
    </row>
    <row r="48" spans="2:5" ht="15.75" thickBot="1">
      <c r="B48" s="140" t="s">
        <v>297</v>
      </c>
      <c r="C48" s="132">
        <v>2000</v>
      </c>
      <c r="D48" s="133">
        <v>4</v>
      </c>
      <c r="E48" s="131" t="s">
        <v>300</v>
      </c>
    </row>
    <row r="49" spans="2:5" ht="15.75" thickBot="1">
      <c r="B49" s="140" t="s">
        <v>298</v>
      </c>
      <c r="C49" s="132">
        <v>4000</v>
      </c>
      <c r="D49" s="133">
        <v>6</v>
      </c>
      <c r="E49" s="131" t="s">
        <v>300</v>
      </c>
    </row>
    <row r="50" spans="2:5" ht="15.75" thickBot="1">
      <c r="B50" s="98" t="s">
        <v>299</v>
      </c>
      <c r="C50" s="136">
        <v>8000</v>
      </c>
      <c r="D50" s="133">
        <v>30</v>
      </c>
      <c r="E50" s="130" t="s">
        <v>301</v>
      </c>
    </row>
    <row r="51" ht="15">
      <c r="A51" s="117"/>
    </row>
    <row r="52" spans="1:2" ht="15.75" thickBot="1">
      <c r="A52" s="141"/>
      <c r="B52" s="18" t="s">
        <v>292</v>
      </c>
    </row>
    <row r="53" spans="1:7" ht="15">
      <c r="A53" s="142"/>
      <c r="B53" s="76"/>
      <c r="C53" s="76" t="s">
        <v>175</v>
      </c>
      <c r="D53" s="76" t="s">
        <v>173</v>
      </c>
      <c r="E53" s="143" t="s">
        <v>172</v>
      </c>
      <c r="F53" s="183" t="s">
        <v>177</v>
      </c>
      <c r="G53" s="143" t="s">
        <v>179</v>
      </c>
    </row>
    <row r="54" spans="1:7" ht="15.75" thickBot="1">
      <c r="A54" s="55"/>
      <c r="B54" s="98"/>
      <c r="C54" s="144" t="s">
        <v>176</v>
      </c>
      <c r="D54" s="98"/>
      <c r="E54" s="130"/>
      <c r="F54" s="145" t="s">
        <v>178</v>
      </c>
      <c r="G54" s="130" t="s">
        <v>180</v>
      </c>
    </row>
    <row r="55" spans="1:7" ht="15.75" thickBot="1">
      <c r="A55" s="55"/>
      <c r="B55" s="94" t="s">
        <v>170</v>
      </c>
      <c r="C55" s="146">
        <v>0.15</v>
      </c>
      <c r="D55" s="133">
        <v>350</v>
      </c>
      <c r="E55" s="147">
        <v>400</v>
      </c>
      <c r="F55" s="148">
        <v>50</v>
      </c>
      <c r="G55" s="135">
        <v>0.2</v>
      </c>
    </row>
    <row r="56" spans="1:7" ht="15.75" thickBot="1">
      <c r="A56" s="55"/>
      <c r="B56" s="140" t="s">
        <v>171</v>
      </c>
      <c r="C56" s="79">
        <v>0.4</v>
      </c>
      <c r="D56" s="137">
        <v>500</v>
      </c>
      <c r="E56" s="149">
        <v>700</v>
      </c>
      <c r="F56" s="150">
        <v>70</v>
      </c>
      <c r="G56" s="139">
        <v>0.2</v>
      </c>
    </row>
    <row r="57" spans="1:7" ht="15">
      <c r="A57" s="55"/>
      <c r="B57" s="26"/>
      <c r="C57" s="151"/>
      <c r="D57" s="123"/>
      <c r="E57" s="152"/>
      <c r="F57" s="123"/>
      <c r="G57" s="151"/>
    </row>
    <row r="58" spans="1:7" ht="15">
      <c r="A58" s="55"/>
      <c r="B58" s="26"/>
      <c r="C58" s="151"/>
      <c r="D58" s="123"/>
      <c r="E58" s="152"/>
      <c r="F58" s="123"/>
      <c r="G58" s="151"/>
    </row>
    <row r="59" spans="1:7" ht="15">
      <c r="A59" s="55"/>
      <c r="B59" s="71" t="s">
        <v>272</v>
      </c>
      <c r="C59" s="71"/>
      <c r="D59" s="15">
        <v>450000</v>
      </c>
      <c r="F59" s="15"/>
      <c r="G59" s="151"/>
    </row>
    <row r="60" spans="1:7" ht="15">
      <c r="A60" s="55"/>
      <c r="F60" s="15"/>
      <c r="G60" s="151"/>
    </row>
    <row r="61" spans="1:7" ht="15">
      <c r="A61" s="55"/>
      <c r="B61" s="71" t="s">
        <v>341</v>
      </c>
      <c r="C61" s="71"/>
      <c r="D61" s="15">
        <f>+D62+D63</f>
        <v>800000</v>
      </c>
      <c r="F61" s="15"/>
      <c r="G61" s="151"/>
    </row>
    <row r="62" spans="1:7" ht="15">
      <c r="A62" s="55"/>
      <c r="C62" s="153" t="s">
        <v>170</v>
      </c>
      <c r="D62" s="15">
        <v>420000</v>
      </c>
      <c r="F62" s="15"/>
      <c r="G62" s="151"/>
    </row>
    <row r="63" spans="1:7" ht="15">
      <c r="A63" s="55"/>
      <c r="C63" s="153" t="s">
        <v>171</v>
      </c>
      <c r="D63" s="15">
        <v>380000</v>
      </c>
      <c r="F63" s="15"/>
      <c r="G63" s="151"/>
    </row>
    <row r="64" spans="1:7" ht="15">
      <c r="A64" s="55"/>
      <c r="B64" s="71"/>
      <c r="C64" s="71"/>
      <c r="D64" s="15"/>
      <c r="F64" s="15"/>
      <c r="G64" s="151"/>
    </row>
    <row r="65" spans="1:7" ht="15.75" thickBot="1">
      <c r="A65" s="117">
        <v>10</v>
      </c>
      <c r="F65" s="15"/>
      <c r="G65" s="151"/>
    </row>
    <row r="66" spans="2:7" ht="15.75" thickBot="1">
      <c r="B66" s="154" t="s">
        <v>329</v>
      </c>
      <c r="C66" s="105"/>
      <c r="D66" s="155" t="s">
        <v>192</v>
      </c>
      <c r="F66" s="15"/>
      <c r="G66" s="151"/>
    </row>
    <row r="67" spans="2:7" ht="15">
      <c r="B67" s="94" t="s">
        <v>189</v>
      </c>
      <c r="C67" s="26"/>
      <c r="D67" s="156">
        <v>15000</v>
      </c>
      <c r="F67" s="15"/>
      <c r="G67" s="151"/>
    </row>
    <row r="68" spans="2:7" ht="15">
      <c r="B68" s="94" t="s">
        <v>190</v>
      </c>
      <c r="C68" s="26"/>
      <c r="D68" s="156">
        <v>14000</v>
      </c>
      <c r="F68" s="15"/>
      <c r="G68" s="151"/>
    </row>
    <row r="69" spans="2:7" ht="15">
      <c r="B69" s="94" t="s">
        <v>191</v>
      </c>
      <c r="C69" s="26"/>
      <c r="D69" s="157">
        <v>20000</v>
      </c>
      <c r="F69" s="15"/>
      <c r="G69" s="151"/>
    </row>
    <row r="70" spans="2:7" ht="15.75" thickBot="1">
      <c r="B70" s="94" t="s">
        <v>198</v>
      </c>
      <c r="C70" s="26"/>
      <c r="D70" s="156">
        <v>4000</v>
      </c>
      <c r="F70" s="15"/>
      <c r="G70" s="151"/>
    </row>
    <row r="71" spans="2:7" ht="15.75" thickBot="1">
      <c r="B71" s="140" t="s">
        <v>202</v>
      </c>
      <c r="C71" s="105"/>
      <c r="D71" s="185">
        <f>SUM(D67:D70)</f>
        <v>53000</v>
      </c>
      <c r="F71" s="15"/>
      <c r="G71" s="151"/>
    </row>
    <row r="72" spans="1:7" ht="15">
      <c r="A72" s="55"/>
      <c r="B72" s="71"/>
      <c r="C72" s="71"/>
      <c r="D72" s="15"/>
      <c r="F72" s="15"/>
      <c r="G72" s="151"/>
    </row>
    <row r="73" spans="1:7" ht="15">
      <c r="A73" s="58">
        <v>11</v>
      </c>
      <c r="B73" s="18" t="s">
        <v>257</v>
      </c>
      <c r="D73" s="158" t="s">
        <v>258</v>
      </c>
      <c r="E73" s="159">
        <v>450000</v>
      </c>
      <c r="F73" s="54"/>
      <c r="G73" s="15"/>
    </row>
    <row r="74" spans="1:6" ht="15">
      <c r="A74" s="54"/>
      <c r="D74" s="158" t="s">
        <v>259</v>
      </c>
      <c r="E74" s="160">
        <v>0.7</v>
      </c>
      <c r="F74" s="54"/>
    </row>
    <row r="75" spans="1:7" ht="15">
      <c r="A75" s="54"/>
      <c r="D75" s="158" t="s">
        <v>260</v>
      </c>
      <c r="E75" s="54"/>
      <c r="F75" s="54">
        <v>4</v>
      </c>
      <c r="G75" s="18" t="s">
        <v>261</v>
      </c>
    </row>
    <row r="76" spans="1:8" ht="15">
      <c r="A76" s="54"/>
      <c r="D76" s="158" t="s">
        <v>263</v>
      </c>
      <c r="E76" s="54"/>
      <c r="F76" s="54">
        <v>200</v>
      </c>
      <c r="H76" s="15"/>
    </row>
    <row r="77" ht="15">
      <c r="A77" s="54"/>
    </row>
    <row r="78" spans="1:6" ht="15">
      <c r="A78" s="54"/>
      <c r="B78" s="18" t="s">
        <v>267</v>
      </c>
      <c r="F78" s="54"/>
    </row>
    <row r="79" spans="1:8" ht="15">
      <c r="A79" s="54"/>
      <c r="D79" s="54">
        <v>2</v>
      </c>
      <c r="E79" s="54" t="s">
        <v>268</v>
      </c>
      <c r="H79" s="15"/>
    </row>
    <row r="80" spans="4:6" ht="15">
      <c r="D80" s="54" t="s">
        <v>258</v>
      </c>
      <c r="E80" s="159">
        <f>55000*D79</f>
        <v>110000</v>
      </c>
      <c r="F80" s="54"/>
    </row>
    <row r="81" spans="4:6" ht="15">
      <c r="D81" s="54" t="s">
        <v>264</v>
      </c>
      <c r="E81" s="54">
        <v>10</v>
      </c>
      <c r="F81" s="54"/>
    </row>
    <row r="82" spans="1:8" ht="15">
      <c r="A82" s="54"/>
      <c r="H82" s="15"/>
    </row>
    <row r="83" spans="1:8" ht="15">
      <c r="A83" s="54"/>
      <c r="B83" s="18" t="s">
        <v>265</v>
      </c>
      <c r="D83" s="54" t="s">
        <v>258</v>
      </c>
      <c r="E83" s="159">
        <v>60000</v>
      </c>
      <c r="F83" s="54"/>
      <c r="H83" s="15"/>
    </row>
    <row r="84" spans="1:8" ht="15">
      <c r="A84" s="54"/>
      <c r="D84" s="54" t="str">
        <f>D81</f>
        <v>Vida útil</v>
      </c>
      <c r="E84" s="54">
        <v>5</v>
      </c>
      <c r="F84" s="54"/>
      <c r="H84" s="15"/>
    </row>
    <row r="85" spans="1:8" ht="15">
      <c r="A85" s="54"/>
      <c r="D85" s="54"/>
      <c r="E85" s="159"/>
      <c r="F85" s="54"/>
      <c r="H85" s="15"/>
    </row>
    <row r="86" spans="2:5" ht="15">
      <c r="B86" s="18" t="s">
        <v>270</v>
      </c>
      <c r="D86" s="54"/>
      <c r="E86" s="54"/>
    </row>
    <row r="87" spans="4:6" ht="15">
      <c r="D87" s="161" t="s">
        <v>258</v>
      </c>
      <c r="E87" s="15">
        <v>80000</v>
      </c>
      <c r="F87" s="54"/>
    </row>
    <row r="88" spans="1:8" ht="15">
      <c r="A88" s="54"/>
      <c r="D88" s="162" t="str">
        <f>D84</f>
        <v>Vida útil</v>
      </c>
      <c r="E88" s="17">
        <v>5</v>
      </c>
      <c r="F88" s="54"/>
      <c r="H88" s="15"/>
    </row>
    <row r="89" spans="1:8" ht="15">
      <c r="A89" s="54"/>
      <c r="D89" s="112" t="s">
        <v>332</v>
      </c>
      <c r="F89" s="163" t="s">
        <v>334</v>
      </c>
      <c r="G89" s="159">
        <v>20000</v>
      </c>
      <c r="H89" s="15"/>
    </row>
    <row r="91" spans="1:7" ht="15">
      <c r="A91" s="117">
        <v>12</v>
      </c>
      <c r="B91" s="18" t="s">
        <v>146</v>
      </c>
      <c r="D91" s="18" t="s">
        <v>145</v>
      </c>
      <c r="G91" s="23">
        <v>41672</v>
      </c>
    </row>
    <row r="92" spans="1:7" ht="15">
      <c r="A92" s="54"/>
      <c r="D92" s="18" t="s">
        <v>105</v>
      </c>
      <c r="G92" s="15">
        <v>10000</v>
      </c>
    </row>
    <row r="93" spans="1:7" ht="15">
      <c r="A93" s="54"/>
      <c r="D93" s="18" t="s">
        <v>3</v>
      </c>
      <c r="G93" s="15">
        <v>12000</v>
      </c>
    </row>
    <row r="94" spans="1:7" ht="15">
      <c r="A94" s="54"/>
      <c r="D94" s="18" t="s">
        <v>147</v>
      </c>
      <c r="G94" s="17">
        <v>5</v>
      </c>
    </row>
    <row r="95" spans="1:7" ht="15">
      <c r="A95" s="54"/>
      <c r="D95" s="18" t="s">
        <v>149</v>
      </c>
      <c r="G95" s="23">
        <v>40913</v>
      </c>
    </row>
    <row r="96" ht="15">
      <c r="A96" s="54"/>
    </row>
    <row r="97" spans="1:7" ht="15">
      <c r="A97" s="162"/>
      <c r="B97" s="18" t="s">
        <v>148</v>
      </c>
      <c r="D97" s="18" t="s">
        <v>149</v>
      </c>
      <c r="G97" s="23">
        <v>41852</v>
      </c>
    </row>
    <row r="98" spans="1:7" ht="15">
      <c r="A98" s="54"/>
      <c r="D98" s="18" t="s">
        <v>114</v>
      </c>
      <c r="G98" s="15">
        <v>20000</v>
      </c>
    </row>
    <row r="99" spans="1:7" ht="15">
      <c r="A99" s="54"/>
      <c r="D99" s="18" t="s">
        <v>147</v>
      </c>
      <c r="G99" s="17">
        <v>5</v>
      </c>
    </row>
    <row r="100" spans="1:7" ht="15.75" thickBot="1">
      <c r="A100" s="54"/>
      <c r="G100" s="17"/>
    </row>
    <row r="101" spans="1:7" ht="15.75" thickBot="1">
      <c r="A101" s="54"/>
      <c r="B101" s="276" t="s">
        <v>206</v>
      </c>
      <c r="C101" s="277"/>
      <c r="D101" s="184" t="s">
        <v>208</v>
      </c>
      <c r="G101" s="17"/>
    </row>
    <row r="102" spans="1:7" ht="15">
      <c r="A102" s="54"/>
      <c r="B102" s="272"/>
      <c r="C102" s="273"/>
      <c r="D102" s="164">
        <v>2012</v>
      </c>
      <c r="G102" s="17"/>
    </row>
    <row r="103" spans="1:7" ht="15.75" thickBot="1">
      <c r="A103" s="54"/>
      <c r="B103" s="136">
        <v>2</v>
      </c>
      <c r="C103" s="81" t="s">
        <v>207</v>
      </c>
      <c r="D103" s="165">
        <v>2013</v>
      </c>
      <c r="G103" s="17"/>
    </row>
    <row r="105" spans="1:5" ht="15">
      <c r="A105" s="117">
        <v>13</v>
      </c>
      <c r="B105" s="18" t="s">
        <v>347</v>
      </c>
      <c r="E105" s="54">
        <v>2</v>
      </c>
    </row>
    <row r="106" spans="2:5" ht="15">
      <c r="B106" s="18" t="s">
        <v>203</v>
      </c>
      <c r="E106" s="181">
        <f>130000*E105</f>
        <v>260000</v>
      </c>
    </row>
    <row r="107" spans="2:5" ht="15">
      <c r="B107" s="18" t="s">
        <v>3</v>
      </c>
      <c r="E107" s="181">
        <f>60000*E105</f>
        <v>120000</v>
      </c>
    </row>
    <row r="108" spans="2:5" ht="15">
      <c r="B108" s="18" t="s">
        <v>204</v>
      </c>
      <c r="E108" s="54">
        <v>10</v>
      </c>
    </row>
    <row r="109" spans="1:5" ht="15.75" thickBot="1">
      <c r="A109" s="54"/>
      <c r="B109" s="22"/>
      <c r="C109" s="26"/>
      <c r="D109" s="152"/>
      <c r="E109" s="181"/>
    </row>
    <row r="110" spans="1:5" ht="15.75" thickBot="1">
      <c r="A110" s="54"/>
      <c r="B110" s="276" t="s">
        <v>206</v>
      </c>
      <c r="C110" s="277"/>
      <c r="D110" s="184" t="s">
        <v>208</v>
      </c>
      <c r="E110" s="181"/>
    </row>
    <row r="111" spans="1:5" ht="15">
      <c r="A111" s="54"/>
      <c r="B111" s="272"/>
      <c r="C111" s="273"/>
      <c r="D111" s="166">
        <v>2012</v>
      </c>
      <c r="E111" s="181"/>
    </row>
    <row r="112" spans="1:5" ht="15.75" thickBot="1">
      <c r="A112" s="54"/>
      <c r="B112" s="136">
        <v>2</v>
      </c>
      <c r="C112" s="81" t="s">
        <v>207</v>
      </c>
      <c r="D112" s="167">
        <v>2013</v>
      </c>
      <c r="E112" s="181"/>
    </row>
    <row r="113" spans="1:5" ht="15">
      <c r="A113" s="54"/>
      <c r="B113" s="22"/>
      <c r="C113" s="26"/>
      <c r="D113" s="152"/>
      <c r="E113" s="181"/>
    </row>
    <row r="114" spans="1:6" ht="15">
      <c r="A114" s="58">
        <v>14</v>
      </c>
      <c r="B114" s="18" t="s">
        <v>279</v>
      </c>
      <c r="E114" s="181">
        <v>230000</v>
      </c>
      <c r="F114" s="18" t="s">
        <v>319</v>
      </c>
    </row>
    <row r="115" spans="1:5" ht="15">
      <c r="A115" s="58"/>
      <c r="B115" s="18" t="s">
        <v>145</v>
      </c>
      <c r="E115" s="168">
        <v>41638</v>
      </c>
    </row>
    <row r="116" spans="1:5" ht="15">
      <c r="A116" s="54"/>
      <c r="B116" s="18" t="s">
        <v>259</v>
      </c>
      <c r="E116" s="160">
        <v>0.7</v>
      </c>
    </row>
    <row r="117" spans="1:5" ht="15">
      <c r="A117" s="54"/>
      <c r="B117" s="18" t="s">
        <v>280</v>
      </c>
      <c r="E117" s="168">
        <v>41273</v>
      </c>
    </row>
    <row r="118" spans="1:5" ht="15">
      <c r="A118" s="54"/>
      <c r="E118" s="54"/>
    </row>
    <row r="119" spans="1:5" ht="15">
      <c r="A119" s="117">
        <v>16</v>
      </c>
      <c r="B119" s="18" t="s">
        <v>211</v>
      </c>
      <c r="E119" s="181">
        <v>10000</v>
      </c>
    </row>
    <row r="120" spans="1:5" ht="15">
      <c r="A120" s="117"/>
      <c r="E120" s="181"/>
    </row>
    <row r="122" spans="1:2" ht="15">
      <c r="A122" s="141" t="s">
        <v>213</v>
      </c>
      <c r="B122" s="141"/>
    </row>
    <row r="123" spans="1:2" ht="15">
      <c r="A123" s="141"/>
      <c r="B123" s="141"/>
    </row>
    <row r="124" spans="1:2" ht="15">
      <c r="A124" s="141" t="s">
        <v>238</v>
      </c>
      <c r="B124" s="141"/>
    </row>
    <row r="125" ht="15.75" thickBot="1"/>
    <row r="126" spans="1:10" ht="15.75" thickBot="1">
      <c r="A126" s="124" t="s">
        <v>157</v>
      </c>
      <c r="B126" s="125"/>
      <c r="C126" s="125"/>
      <c r="D126" s="125"/>
      <c r="E126" s="125"/>
      <c r="F126" s="126" t="s">
        <v>214</v>
      </c>
      <c r="G126" s="278" t="s">
        <v>215</v>
      </c>
      <c r="H126" s="279"/>
      <c r="I126" s="67" t="s">
        <v>216</v>
      </c>
      <c r="J126" s="180"/>
    </row>
    <row r="127" spans="1:10" ht="15">
      <c r="A127" s="76" t="s">
        <v>217</v>
      </c>
      <c r="B127" s="77"/>
      <c r="C127" s="77"/>
      <c r="D127" s="77"/>
      <c r="E127" s="77"/>
      <c r="F127" s="113">
        <v>1</v>
      </c>
      <c r="G127" s="272" t="s">
        <v>221</v>
      </c>
      <c r="H127" s="273"/>
      <c r="I127" s="280">
        <f>F11</f>
        <v>1500000</v>
      </c>
      <c r="J127" s="180"/>
    </row>
    <row r="128" spans="1:10" ht="15.75" thickBot="1">
      <c r="A128" s="98" t="s">
        <v>220</v>
      </c>
      <c r="B128" s="80"/>
      <c r="C128" s="80"/>
      <c r="D128" s="80"/>
      <c r="E128" s="80"/>
      <c r="F128" s="115">
        <v>9</v>
      </c>
      <c r="G128" s="274" t="s">
        <v>222</v>
      </c>
      <c r="H128" s="275"/>
      <c r="I128" s="187">
        <f>-D188</f>
        <v>-476800</v>
      </c>
      <c r="J128" s="18" t="s">
        <v>289</v>
      </c>
    </row>
    <row r="129" spans="1:9" ht="15.75" thickBot="1">
      <c r="A129" s="84" t="s">
        <v>345</v>
      </c>
      <c r="B129" s="125"/>
      <c r="C129" s="125"/>
      <c r="D129" s="125"/>
      <c r="E129" s="125"/>
      <c r="F129" s="243"/>
      <c r="G129" s="265"/>
      <c r="H129" s="271"/>
      <c r="I129" s="128">
        <f>+I127+I128</f>
        <v>1023200</v>
      </c>
    </row>
    <row r="130" spans="1:9" ht="15">
      <c r="A130" s="242" t="s">
        <v>223</v>
      </c>
      <c r="B130" s="240"/>
      <c r="C130" s="240"/>
      <c r="D130" s="26"/>
      <c r="E130" s="26"/>
      <c r="F130" s="191"/>
      <c r="G130" s="267"/>
      <c r="H130" s="268"/>
      <c r="I130" s="186"/>
    </row>
    <row r="131" spans="1:9" ht="15">
      <c r="A131" s="94" t="s">
        <v>250</v>
      </c>
      <c r="B131" s="26"/>
      <c r="C131" s="26"/>
      <c r="D131" s="26"/>
      <c r="E131" s="26"/>
      <c r="F131" s="191">
        <v>2</v>
      </c>
      <c r="G131" s="267" t="s">
        <v>229</v>
      </c>
      <c r="H131" s="268"/>
      <c r="I131" s="186">
        <f>-E13</f>
        <v>-30000</v>
      </c>
    </row>
    <row r="132" spans="1:9" ht="15">
      <c r="A132" s="241" t="s">
        <v>251</v>
      </c>
      <c r="B132" s="26"/>
      <c r="C132" s="26"/>
      <c r="D132" s="26"/>
      <c r="E132" s="26"/>
      <c r="F132" s="191">
        <v>2</v>
      </c>
      <c r="G132" s="267" t="str">
        <f>G131</f>
        <v>87 a) LIG</v>
      </c>
      <c r="H132" s="268"/>
      <c r="I132" s="186">
        <f>-E14</f>
        <v>-7500</v>
      </c>
    </row>
    <row r="133" spans="1:10" ht="15">
      <c r="A133" s="94" t="s">
        <v>339</v>
      </c>
      <c r="B133" s="26"/>
      <c r="C133" s="26"/>
      <c r="D133" s="26"/>
      <c r="E133" s="190"/>
      <c r="F133" s="191">
        <v>3</v>
      </c>
      <c r="G133" s="267" t="s">
        <v>235</v>
      </c>
      <c r="H133" s="268"/>
      <c r="I133" s="186">
        <f>-(G153+G154+G155)</f>
        <v>-410000</v>
      </c>
      <c r="J133" s="18" t="s">
        <v>2</v>
      </c>
    </row>
    <row r="134" spans="1:10" ht="15">
      <c r="A134" s="192" t="s">
        <v>232</v>
      </c>
      <c r="B134" s="193"/>
      <c r="C134" s="26"/>
      <c r="D134" s="26"/>
      <c r="E134" s="190"/>
      <c r="F134" s="191">
        <v>4</v>
      </c>
      <c r="G134" s="267" t="s">
        <v>233</v>
      </c>
      <c r="H134" s="268"/>
      <c r="I134" s="186">
        <f>-G158</f>
        <v>-3075</v>
      </c>
      <c r="J134" s="18" t="s">
        <v>286</v>
      </c>
    </row>
    <row r="135" spans="1:9" ht="15">
      <c r="A135" s="194" t="s">
        <v>337</v>
      </c>
      <c r="B135" s="195"/>
      <c r="C135" s="195"/>
      <c r="D135" s="195"/>
      <c r="E135" s="190"/>
      <c r="F135" s="191">
        <v>5</v>
      </c>
      <c r="G135" s="267" t="s">
        <v>229</v>
      </c>
      <c r="H135" s="268"/>
      <c r="I135" s="186"/>
    </row>
    <row r="136" spans="1:9" ht="15">
      <c r="A136" s="94"/>
      <c r="B136" s="26" t="s">
        <v>338</v>
      </c>
      <c r="C136" s="26"/>
      <c r="D136" s="26"/>
      <c r="E136" s="190"/>
      <c r="F136" s="191"/>
      <c r="G136" s="196"/>
      <c r="H136" s="197"/>
      <c r="I136" s="186">
        <f>-G24</f>
        <v>-35000</v>
      </c>
    </row>
    <row r="137" spans="1:9" ht="15">
      <c r="A137" s="94"/>
      <c r="B137" s="26" t="s">
        <v>335</v>
      </c>
      <c r="C137" s="26"/>
      <c r="D137" s="26"/>
      <c r="E137" s="190"/>
      <c r="F137" s="191"/>
      <c r="G137" s="196"/>
      <c r="H137" s="197"/>
      <c r="I137" s="186">
        <f>-G25</f>
        <v>-60000</v>
      </c>
    </row>
    <row r="138" spans="1:9" ht="15">
      <c r="A138" s="94"/>
      <c r="B138" s="26" t="str">
        <f>+B26</f>
        <v>Gastos de luz, agua, gas y telefonos</v>
      </c>
      <c r="C138" s="26"/>
      <c r="D138" s="26"/>
      <c r="E138" s="190"/>
      <c r="F138" s="191"/>
      <c r="G138" s="196"/>
      <c r="H138" s="197"/>
      <c r="I138" s="186">
        <f>-G26</f>
        <v>-108000</v>
      </c>
    </row>
    <row r="139" spans="1:9" ht="15">
      <c r="A139" s="94"/>
      <c r="B139" s="26" t="str">
        <f>+B27</f>
        <v>Gastos y comisiones bancarias</v>
      </c>
      <c r="C139" s="26"/>
      <c r="D139" s="26"/>
      <c r="E139" s="190"/>
      <c r="F139" s="191"/>
      <c r="G139" s="196"/>
      <c r="H139" s="197"/>
      <c r="I139" s="186">
        <f>-G27</f>
        <v>-12000</v>
      </c>
    </row>
    <row r="140" spans="1:9" ht="15">
      <c r="A140" s="194" t="s">
        <v>228</v>
      </c>
      <c r="B140" s="26"/>
      <c r="C140" s="26"/>
      <c r="D140" s="26"/>
      <c r="E140" s="190"/>
      <c r="F140" s="191">
        <v>6</v>
      </c>
      <c r="G140" s="267" t="s">
        <v>230</v>
      </c>
      <c r="H140" s="268"/>
      <c r="I140" s="186">
        <f>-G29</f>
        <v>-25000</v>
      </c>
    </row>
    <row r="141" spans="1:9" ht="15">
      <c r="A141" s="94" t="s">
        <v>340</v>
      </c>
      <c r="B141" s="26"/>
      <c r="C141" s="26"/>
      <c r="D141" s="26"/>
      <c r="E141" s="190"/>
      <c r="F141" s="191">
        <v>7</v>
      </c>
      <c r="G141" s="267" t="str">
        <f>G135</f>
        <v>87 a) LIG</v>
      </c>
      <c r="H141" s="268"/>
      <c r="I141" s="186">
        <f>-(G31+G32)</f>
        <v>-295000</v>
      </c>
    </row>
    <row r="142" spans="1:10" ht="15">
      <c r="A142" s="198" t="s">
        <v>281</v>
      </c>
      <c r="B142" s="193"/>
      <c r="C142" s="26"/>
      <c r="D142" s="26"/>
      <c r="E142" s="190"/>
      <c r="F142" s="191">
        <v>7</v>
      </c>
      <c r="G142" s="267" t="s">
        <v>282</v>
      </c>
      <c r="H142" s="268"/>
      <c r="I142" s="186">
        <f>-D162</f>
        <v>-11340.9</v>
      </c>
      <c r="J142" s="18" t="s">
        <v>288</v>
      </c>
    </row>
    <row r="143" spans="1:9" ht="15">
      <c r="A143" s="192" t="s">
        <v>256</v>
      </c>
      <c r="B143" s="193"/>
      <c r="C143" s="193"/>
      <c r="D143" s="193"/>
      <c r="E143" s="190"/>
      <c r="F143" s="199">
        <v>8</v>
      </c>
      <c r="G143" s="267" t="s">
        <v>231</v>
      </c>
      <c r="H143" s="268"/>
      <c r="I143" s="186">
        <f>-(+G37+G38)</f>
        <v>-20000</v>
      </c>
    </row>
    <row r="144" spans="1:10" ht="15">
      <c r="A144" s="94" t="s">
        <v>236</v>
      </c>
      <c r="B144" s="26"/>
      <c r="C144" s="26"/>
      <c r="D144" s="26"/>
      <c r="E144" s="190"/>
      <c r="F144" s="191">
        <v>10</v>
      </c>
      <c r="G144" s="267" t="s">
        <v>237</v>
      </c>
      <c r="H144" s="268"/>
      <c r="I144" s="186">
        <f>-(D67+D68+D70)</f>
        <v>-33000</v>
      </c>
      <c r="J144" s="18" t="s">
        <v>290</v>
      </c>
    </row>
    <row r="145" spans="1:9" ht="15">
      <c r="A145" s="94" t="s">
        <v>224</v>
      </c>
      <c r="B145" s="26"/>
      <c r="C145" s="26"/>
      <c r="D145" s="26"/>
      <c r="E145" s="190"/>
      <c r="F145" s="191"/>
      <c r="G145" s="196"/>
      <c r="H145" s="197"/>
      <c r="I145" s="186"/>
    </row>
    <row r="146" spans="1:10" ht="15">
      <c r="A146" s="94" t="s">
        <v>227</v>
      </c>
      <c r="B146" s="26"/>
      <c r="C146" s="26"/>
      <c r="D146" s="26"/>
      <c r="E146" s="190"/>
      <c r="F146" s="191">
        <v>11</v>
      </c>
      <c r="G146" s="267" t="s">
        <v>271</v>
      </c>
      <c r="H146" s="268"/>
      <c r="I146" s="186">
        <f>-F201</f>
        <v>-33300</v>
      </c>
      <c r="J146" s="18" t="s">
        <v>309</v>
      </c>
    </row>
    <row r="147" spans="1:10" ht="15.75" thickBot="1">
      <c r="A147" s="98" t="s">
        <v>225</v>
      </c>
      <c r="B147" s="80"/>
      <c r="C147" s="80"/>
      <c r="D147" s="80"/>
      <c r="E147" s="80"/>
      <c r="F147" s="115">
        <v>12</v>
      </c>
      <c r="G147" s="274" t="s">
        <v>226</v>
      </c>
      <c r="H147" s="275"/>
      <c r="I147" s="187">
        <f>-G220</f>
        <v>-3440</v>
      </c>
      <c r="J147" s="18" t="s">
        <v>308</v>
      </c>
    </row>
    <row r="148" spans="1:9" ht="15.75" thickBot="1">
      <c r="A148" s="233" t="s">
        <v>342</v>
      </c>
      <c r="B148" s="234"/>
      <c r="C148" s="234"/>
      <c r="D148" s="234"/>
      <c r="E148" s="235"/>
      <c r="F148" s="236"/>
      <c r="G148" s="237"/>
      <c r="H148" s="238"/>
      <c r="I148" s="239">
        <f>SUM(I129:I147)</f>
        <v>-63455.9</v>
      </c>
    </row>
    <row r="149" spans="1:9" ht="15">
      <c r="A149" s="94" t="s">
        <v>343</v>
      </c>
      <c r="B149" s="26"/>
      <c r="C149" s="26"/>
      <c r="D149" s="26"/>
      <c r="E149" s="190"/>
      <c r="F149" s="191"/>
      <c r="G149" s="196"/>
      <c r="H149" s="197"/>
      <c r="I149" s="186"/>
    </row>
    <row r="150" spans="1:10" ht="15.75" thickBot="1">
      <c r="A150" s="94" t="s">
        <v>218</v>
      </c>
      <c r="B150" s="26"/>
      <c r="C150" s="26"/>
      <c r="D150" s="26"/>
      <c r="E150" s="26"/>
      <c r="F150" s="115">
        <v>13</v>
      </c>
      <c r="G150" s="267" t="s">
        <v>219</v>
      </c>
      <c r="H150" s="268"/>
      <c r="I150" s="186">
        <f>E224</f>
        <v>164000</v>
      </c>
      <c r="J150" s="18" t="s">
        <v>313</v>
      </c>
    </row>
    <row r="151" spans="1:10" ht="15.75" thickBot="1">
      <c r="A151" s="84" t="s">
        <v>344</v>
      </c>
      <c r="B151" s="125"/>
      <c r="C151" s="125"/>
      <c r="D151" s="125"/>
      <c r="E151" s="200"/>
      <c r="F151" s="127"/>
      <c r="G151" s="276"/>
      <c r="H151" s="277"/>
      <c r="I151" s="128">
        <f>SUM(I129:I150)</f>
        <v>37088.2</v>
      </c>
      <c r="J151" s="180"/>
    </row>
    <row r="152" spans="5:8" ht="15">
      <c r="E152" s="54"/>
      <c r="F152" s="54"/>
      <c r="G152" s="180"/>
      <c r="H152" s="181"/>
    </row>
    <row r="153" spans="1:8" ht="15">
      <c r="A153" s="18" t="s">
        <v>2</v>
      </c>
      <c r="B153" s="18" t="s">
        <v>314</v>
      </c>
      <c r="G153" s="15">
        <f>+G17*B7</f>
        <v>180000</v>
      </c>
      <c r="H153" s="181"/>
    </row>
    <row r="154" spans="2:8" ht="15">
      <c r="B154" s="18" t="s">
        <v>277</v>
      </c>
      <c r="G154" s="15">
        <f>+G17*B7</f>
        <v>180000</v>
      </c>
      <c r="H154" s="181"/>
    </row>
    <row r="155" spans="2:8" ht="15">
      <c r="B155" s="18" t="s">
        <v>336</v>
      </c>
      <c r="G155" s="15">
        <f>G16-G153-G154</f>
        <v>50000</v>
      </c>
      <c r="H155" s="181"/>
    </row>
    <row r="156" spans="7:8" ht="15">
      <c r="G156" s="15"/>
      <c r="H156" s="181"/>
    </row>
    <row r="157" spans="1:8" ht="15">
      <c r="A157" s="18" t="s">
        <v>286</v>
      </c>
      <c r="B157" s="26" t="s">
        <v>167</v>
      </c>
      <c r="C157" s="26"/>
      <c r="D157" s="26"/>
      <c r="E157" s="26"/>
      <c r="G157" s="123">
        <f>G31-G32</f>
        <v>205000</v>
      </c>
      <c r="H157" s="181"/>
    </row>
    <row r="158" spans="2:8" ht="15">
      <c r="B158" s="26" t="s">
        <v>68</v>
      </c>
      <c r="C158" s="26"/>
      <c r="D158" s="26"/>
      <c r="E158" s="26"/>
      <c r="G158" s="123">
        <f>G157*G22</f>
        <v>3075</v>
      </c>
      <c r="H158" s="181"/>
    </row>
    <row r="159" spans="2:8" ht="15">
      <c r="B159" s="26" t="s">
        <v>168</v>
      </c>
      <c r="C159" s="26"/>
      <c r="D159" s="26"/>
      <c r="E159" s="26"/>
      <c r="G159" s="123">
        <f>G21</f>
        <v>3500</v>
      </c>
      <c r="H159" s="181"/>
    </row>
    <row r="160" spans="2:7" ht="15">
      <c r="B160" s="26" t="s">
        <v>87</v>
      </c>
      <c r="C160" s="26"/>
      <c r="D160" s="26"/>
      <c r="E160" s="26"/>
      <c r="G160" s="123">
        <f>G159-G158</f>
        <v>425</v>
      </c>
    </row>
    <row r="161" spans="5:7" ht="15">
      <c r="E161" s="54"/>
      <c r="F161" s="54"/>
      <c r="G161" s="180"/>
    </row>
    <row r="162" spans="1:7" ht="15">
      <c r="A162" s="18" t="s">
        <v>288</v>
      </c>
      <c r="C162" s="18" t="s">
        <v>68</v>
      </c>
      <c r="D162" s="122">
        <f>+G35*G33</f>
        <v>11340.9</v>
      </c>
      <c r="E162" s="54"/>
      <c r="F162" s="54"/>
      <c r="G162" s="180"/>
    </row>
    <row r="163" spans="3:7" ht="15">
      <c r="C163" s="18" t="s">
        <v>168</v>
      </c>
      <c r="D163" s="122">
        <f>+G33*G34</f>
        <v>32400</v>
      </c>
      <c r="E163" s="54"/>
      <c r="F163" s="54"/>
      <c r="G163" s="180"/>
    </row>
    <row r="164" spans="5:7" ht="15">
      <c r="E164" s="54"/>
      <c r="F164" s="54"/>
      <c r="G164" s="180"/>
    </row>
    <row r="165" spans="1:2" ht="15">
      <c r="A165" s="18" t="s">
        <v>289</v>
      </c>
      <c r="B165" s="18" t="s">
        <v>302</v>
      </c>
    </row>
    <row r="166" ht="15.75" thickBot="1">
      <c r="A166" s="142"/>
    </row>
    <row r="167" spans="1:5" ht="15.75" thickBot="1">
      <c r="A167" s="142"/>
      <c r="B167" s="84" t="s">
        <v>295</v>
      </c>
      <c r="C167" s="105"/>
      <c r="D167" s="131" t="s">
        <v>170</v>
      </c>
      <c r="E167" s="201" t="s">
        <v>171</v>
      </c>
    </row>
    <row r="168" spans="1:5" ht="15">
      <c r="A168" s="142"/>
      <c r="B168" s="94" t="s">
        <v>304</v>
      </c>
      <c r="C168" s="26"/>
      <c r="D168" s="202">
        <f>+C44*D44</f>
        <v>350000</v>
      </c>
      <c r="E168" s="202">
        <f>+C45*D45</f>
        <v>250000</v>
      </c>
    </row>
    <row r="169" spans="1:5" ht="15">
      <c r="A169" s="142"/>
      <c r="B169" s="94" t="s">
        <v>305</v>
      </c>
      <c r="C169" s="26"/>
      <c r="D169" s="202">
        <f>-C44*E44</f>
        <v>-50000</v>
      </c>
      <c r="E169" s="202">
        <f>-C45*E45</f>
        <v>-35000</v>
      </c>
    </row>
    <row r="170" spans="1:5" ht="15.75" thickBot="1">
      <c r="A170" s="142"/>
      <c r="B170" s="94" t="s">
        <v>306</v>
      </c>
      <c r="C170" s="26"/>
      <c r="D170" s="202">
        <f>-C44*D44*F44</f>
        <v>-70000</v>
      </c>
      <c r="E170" s="202">
        <f>-C45*D45*F45</f>
        <v>-50000</v>
      </c>
    </row>
    <row r="171" spans="1:5" ht="15.75" thickBot="1">
      <c r="A171" s="142"/>
      <c r="B171" s="84" t="s">
        <v>184</v>
      </c>
      <c r="C171" s="85"/>
      <c r="D171" s="203">
        <f>SUM(D168:D170)</f>
        <v>230000</v>
      </c>
      <c r="E171" s="204">
        <f>SUM(E168:E170)</f>
        <v>165000</v>
      </c>
    </row>
    <row r="172" spans="1:5" ht="15.75" thickBot="1">
      <c r="A172" s="142"/>
      <c r="B172" s="26"/>
      <c r="C172" s="26"/>
      <c r="D172" s="205"/>
      <c r="E172" s="205"/>
    </row>
    <row r="173" spans="1:8" ht="15.75" thickBot="1">
      <c r="A173" s="142"/>
      <c r="B173" s="84" t="s">
        <v>296</v>
      </c>
      <c r="C173" s="85"/>
      <c r="D173" s="206" t="s">
        <v>297</v>
      </c>
      <c r="E173" s="206" t="s">
        <v>298</v>
      </c>
      <c r="F173" s="276" t="s">
        <v>307</v>
      </c>
      <c r="G173" s="277"/>
      <c r="H173" s="131" t="s">
        <v>202</v>
      </c>
    </row>
    <row r="174" spans="1:8" ht="15.75" thickBot="1">
      <c r="A174" s="142"/>
      <c r="B174" s="98" t="s">
        <v>184</v>
      </c>
      <c r="C174" s="80"/>
      <c r="D174" s="207">
        <f>C48*D48</f>
        <v>8000</v>
      </c>
      <c r="E174" s="207">
        <f>C49*D49</f>
        <v>24000</v>
      </c>
      <c r="F174" s="269">
        <f>C50*D50</f>
        <v>240000</v>
      </c>
      <c r="G174" s="270"/>
      <c r="H174" s="208">
        <f>D174+E174+F174</f>
        <v>272000</v>
      </c>
    </row>
    <row r="175" spans="1:5" ht="15">
      <c r="A175" s="142"/>
      <c r="B175" s="26"/>
      <c r="C175" s="26"/>
      <c r="D175" s="205"/>
      <c r="E175" s="205"/>
    </row>
    <row r="176" ht="15.75" thickBot="1">
      <c r="A176" s="142"/>
    </row>
    <row r="177" spans="2:5" ht="15.75" thickBot="1">
      <c r="B177" s="188" t="s">
        <v>303</v>
      </c>
      <c r="C177" s="189"/>
      <c r="D177" s="209" t="s">
        <v>170</v>
      </c>
      <c r="E177" s="210" t="s">
        <v>171</v>
      </c>
    </row>
    <row r="178" spans="1:5" ht="15">
      <c r="A178" s="54"/>
      <c r="B178" s="76" t="s">
        <v>181</v>
      </c>
      <c r="C178" s="77"/>
      <c r="D178" s="211">
        <f>D55*E55</f>
        <v>140000</v>
      </c>
      <c r="E178" s="212">
        <f>D56*E56</f>
        <v>350000</v>
      </c>
    </row>
    <row r="179" spans="1:5" ht="15">
      <c r="A179" s="54"/>
      <c r="B179" s="94" t="s">
        <v>182</v>
      </c>
      <c r="C179" s="26"/>
      <c r="D179" s="108">
        <f>-E55*F55</f>
        <v>-20000</v>
      </c>
      <c r="E179" s="110">
        <f>-E56*F56</f>
        <v>-49000</v>
      </c>
    </row>
    <row r="180" spans="1:5" ht="15">
      <c r="A180" s="54"/>
      <c r="B180" s="94" t="s">
        <v>183</v>
      </c>
      <c r="C180" s="26"/>
      <c r="D180" s="108">
        <f>-D55*E55*G55</f>
        <v>-28000</v>
      </c>
      <c r="E180" s="110">
        <f>-D56*E56*G56</f>
        <v>-70000</v>
      </c>
    </row>
    <row r="181" spans="1:5" ht="15.75" thickBot="1">
      <c r="A181" s="54"/>
      <c r="B181" s="94" t="s">
        <v>184</v>
      </c>
      <c r="C181" s="26"/>
      <c r="D181" s="108">
        <f>SUM(D178:D180)</f>
        <v>92000</v>
      </c>
      <c r="E181" s="110">
        <f>SUM(E178:E180)</f>
        <v>231000</v>
      </c>
    </row>
    <row r="182" spans="1:5" ht="15.75" thickBot="1">
      <c r="A182" s="54"/>
      <c r="B182" s="140" t="s">
        <v>174</v>
      </c>
      <c r="C182" s="105"/>
      <c r="D182" s="111">
        <f>D181*C55</f>
        <v>13800</v>
      </c>
      <c r="E182" s="213">
        <f>E181*C56</f>
        <v>92400</v>
      </c>
    </row>
    <row r="183" ht="15">
      <c r="A183" s="54"/>
    </row>
    <row r="184" ht="15.75" thickBot="1"/>
    <row r="185" spans="2:4" ht="15.75" thickBot="1">
      <c r="B185" s="76" t="s">
        <v>186</v>
      </c>
      <c r="C185" s="77"/>
      <c r="D185" s="134">
        <f>+D61</f>
        <v>800000</v>
      </c>
    </row>
    <row r="186" spans="1:4" ht="15.75" thickBot="1">
      <c r="A186" s="54"/>
      <c r="B186" s="94" t="s">
        <v>185</v>
      </c>
      <c r="C186" s="26"/>
      <c r="D186" s="138">
        <f>+D59</f>
        <v>450000</v>
      </c>
    </row>
    <row r="187" spans="2:4" ht="15.75" thickBot="1">
      <c r="B187" s="94" t="s">
        <v>187</v>
      </c>
      <c r="C187" s="26"/>
      <c r="D187" s="138">
        <f>+D171+E171+H174+D182+E182</f>
        <v>773200</v>
      </c>
    </row>
    <row r="188" spans="2:4" ht="15.75" thickBot="1">
      <c r="B188" s="98" t="s">
        <v>188</v>
      </c>
      <c r="C188" s="80"/>
      <c r="D188" s="214">
        <f>D185+D186-D187</f>
        <v>476800</v>
      </c>
    </row>
    <row r="189" ht="15">
      <c r="B189" s="54"/>
    </row>
    <row r="190" ht="15">
      <c r="B190" s="54"/>
    </row>
    <row r="191" ht="15">
      <c r="B191" s="54"/>
    </row>
    <row r="192" ht="15">
      <c r="B192" s="54"/>
    </row>
    <row r="193" spans="1:8" ht="15.75" thickBot="1">
      <c r="A193" s="18" t="s">
        <v>290</v>
      </c>
      <c r="E193" s="54"/>
      <c r="F193" s="54"/>
      <c r="G193" s="180"/>
      <c r="H193" s="181"/>
    </row>
    <row r="194" spans="2:9" ht="15.75" thickBot="1">
      <c r="B194" s="154" t="s">
        <v>330</v>
      </c>
      <c r="C194" s="201"/>
      <c r="D194" s="155" t="s">
        <v>192</v>
      </c>
      <c r="E194" s="215" t="s">
        <v>193</v>
      </c>
      <c r="F194" s="216"/>
      <c r="G194" s="105" t="s">
        <v>194</v>
      </c>
      <c r="H194" s="105"/>
      <c r="I194" s="201"/>
    </row>
    <row r="195" spans="2:9" ht="15">
      <c r="B195" s="94" t="s">
        <v>189</v>
      </c>
      <c r="D195" s="156">
        <v>15000</v>
      </c>
      <c r="E195" s="217" t="s">
        <v>195</v>
      </c>
      <c r="F195" s="218"/>
      <c r="G195" s="26" t="s">
        <v>197</v>
      </c>
      <c r="H195" s="26"/>
      <c r="I195" s="219"/>
    </row>
    <row r="196" spans="2:9" ht="15">
      <c r="B196" s="94" t="s">
        <v>190</v>
      </c>
      <c r="D196" s="156">
        <v>14000</v>
      </c>
      <c r="E196" s="220" t="s">
        <v>195</v>
      </c>
      <c r="F196" s="221"/>
      <c r="G196" s="26" t="s">
        <v>201</v>
      </c>
      <c r="H196" s="26"/>
      <c r="I196" s="219"/>
    </row>
    <row r="197" spans="2:9" ht="15">
      <c r="B197" s="94" t="s">
        <v>191</v>
      </c>
      <c r="D197" s="157">
        <v>20000</v>
      </c>
      <c r="E197" s="222" t="s">
        <v>195</v>
      </c>
      <c r="F197" s="223"/>
      <c r="G197" s="224" t="s">
        <v>196</v>
      </c>
      <c r="H197" s="27"/>
      <c r="I197" s="219"/>
    </row>
    <row r="198" spans="2:9" ht="15.75" thickBot="1">
      <c r="B198" s="94" t="s">
        <v>198</v>
      </c>
      <c r="D198" s="156">
        <v>4000</v>
      </c>
      <c r="E198" s="225" t="s">
        <v>199</v>
      </c>
      <c r="F198" s="226"/>
      <c r="G198" s="80" t="s">
        <v>200</v>
      </c>
      <c r="H198" s="80"/>
      <c r="I198" s="81"/>
    </row>
    <row r="199" spans="2:9" ht="15.75" thickBot="1">
      <c r="B199" s="140" t="s">
        <v>358</v>
      </c>
      <c r="C199" s="105"/>
      <c r="D199" s="185">
        <f>D195+D196+D198</f>
        <v>33000</v>
      </c>
      <c r="E199" s="140"/>
      <c r="F199" s="227"/>
      <c r="G199" s="105"/>
      <c r="H199" s="105"/>
      <c r="I199" s="201"/>
    </row>
    <row r="200" spans="2:9" ht="15">
      <c r="B200" s="26"/>
      <c r="C200" s="26"/>
      <c r="D200" s="228"/>
      <c r="E200" s="26"/>
      <c r="F200" s="190"/>
      <c r="G200" s="26"/>
      <c r="H200" s="26"/>
      <c r="I200" s="26"/>
    </row>
    <row r="201" spans="1:6" ht="15">
      <c r="A201" s="18" t="s">
        <v>309</v>
      </c>
      <c r="B201" s="18" t="s">
        <v>169</v>
      </c>
      <c r="D201" s="54"/>
      <c r="E201" s="54"/>
      <c r="F201" s="15">
        <f>+F202+F204+F206+F210</f>
        <v>33300</v>
      </c>
    </row>
    <row r="202" spans="2:6" ht="15">
      <c r="B202" s="54"/>
      <c r="C202" s="18" t="s">
        <v>262</v>
      </c>
      <c r="F202" s="159">
        <f>E73*E74*F75/F76</f>
        <v>6300</v>
      </c>
    </row>
    <row r="203" spans="2:6" ht="15">
      <c r="B203" s="54"/>
      <c r="E203" s="54"/>
      <c r="F203" s="54"/>
    </row>
    <row r="204" spans="1:6" ht="15">
      <c r="A204" s="54"/>
      <c r="C204" s="18" t="s">
        <v>269</v>
      </c>
      <c r="F204" s="159">
        <f>+E80/E81</f>
        <v>11000</v>
      </c>
    </row>
    <row r="205" spans="1:6" ht="15">
      <c r="A205" s="54"/>
      <c r="D205" s="54"/>
      <c r="E205" s="159"/>
      <c r="F205" s="54"/>
    </row>
    <row r="206" spans="1:6" ht="15">
      <c r="A206" s="54"/>
      <c r="C206" s="18" t="s">
        <v>266</v>
      </c>
      <c r="E206" s="54"/>
      <c r="F206" s="159">
        <f>E83/E84</f>
        <v>12000</v>
      </c>
    </row>
    <row r="207" spans="1:6" ht="15">
      <c r="A207" s="54"/>
      <c r="E207" s="54"/>
      <c r="F207" s="159"/>
    </row>
    <row r="208" spans="2:8" ht="15">
      <c r="B208" s="54"/>
      <c r="C208" s="56" t="s">
        <v>287</v>
      </c>
      <c r="F208" s="54"/>
      <c r="H208" s="181"/>
    </row>
    <row r="209" spans="2:6" ht="15">
      <c r="B209" s="54"/>
      <c r="C209" s="112" t="s">
        <v>331</v>
      </c>
      <c r="F209" s="15">
        <f>E87/E88</f>
        <v>16000</v>
      </c>
    </row>
    <row r="210" spans="2:6" ht="15">
      <c r="B210" s="54"/>
      <c r="C210" s="112" t="s">
        <v>333</v>
      </c>
      <c r="F210" s="15">
        <f>G89/E88</f>
        <v>4000</v>
      </c>
    </row>
    <row r="211" spans="2:6" ht="15">
      <c r="B211" s="54"/>
      <c r="C211" s="112"/>
      <c r="F211" s="15"/>
    </row>
    <row r="212" spans="1:7" ht="15">
      <c r="A212" s="18" t="s">
        <v>308</v>
      </c>
      <c r="B212" s="18" t="s">
        <v>96</v>
      </c>
      <c r="G212" s="15">
        <f>G92</f>
        <v>10000</v>
      </c>
    </row>
    <row r="213" spans="2:7" ht="15">
      <c r="B213" s="18" t="s">
        <v>100</v>
      </c>
      <c r="G213" s="15">
        <f>G93-(G93/G94*B103)</f>
        <v>7200</v>
      </c>
    </row>
    <row r="214" spans="2:7" ht="15">
      <c r="B214" s="18" t="s">
        <v>150</v>
      </c>
      <c r="G214" s="15">
        <f>G212-G213</f>
        <v>2800</v>
      </c>
    </row>
    <row r="215" ht="15">
      <c r="G215" s="15"/>
    </row>
    <row r="216" spans="2:9" ht="15">
      <c r="B216" s="18" t="s">
        <v>154</v>
      </c>
      <c r="G216" s="15">
        <f>G98</f>
        <v>20000</v>
      </c>
      <c r="I216" s="15"/>
    </row>
    <row r="217" spans="2:9" ht="15">
      <c r="B217" s="18" t="s">
        <v>151</v>
      </c>
      <c r="G217" s="15">
        <f>G214</f>
        <v>2800</v>
      </c>
      <c r="I217" s="15"/>
    </row>
    <row r="218" spans="2:9" ht="15">
      <c r="B218" s="18" t="s">
        <v>153</v>
      </c>
      <c r="G218" s="15">
        <f>G216-G217</f>
        <v>17200</v>
      </c>
      <c r="I218" s="15"/>
    </row>
    <row r="219" ht="15">
      <c r="G219" s="15"/>
    </row>
    <row r="220" spans="2:7" ht="15">
      <c r="B220" s="18" t="s">
        <v>152</v>
      </c>
      <c r="G220" s="15">
        <f>G218/G99</f>
        <v>3440</v>
      </c>
    </row>
    <row r="223" spans="1:5" ht="15">
      <c r="A223" s="18" t="s">
        <v>313</v>
      </c>
      <c r="B223" s="18" t="s">
        <v>209</v>
      </c>
      <c r="E223" s="181">
        <f>(E107-(E107/E108*B112))</f>
        <v>96000</v>
      </c>
    </row>
    <row r="224" spans="2:5" ht="15">
      <c r="B224" s="18" t="s">
        <v>205</v>
      </c>
      <c r="E224" s="181">
        <f>E106-E223</f>
        <v>164000</v>
      </c>
    </row>
    <row r="226" spans="1:7" ht="15">
      <c r="A226" s="18" t="s">
        <v>319</v>
      </c>
      <c r="B226" s="18" t="s">
        <v>291</v>
      </c>
      <c r="F226" s="54"/>
      <c r="G226" s="54"/>
    </row>
    <row r="228" spans="5:8" ht="15">
      <c r="E228" s="54"/>
      <c r="F228" s="54"/>
      <c r="G228" s="180"/>
      <c r="H228" s="181"/>
    </row>
    <row r="229" spans="1:3" ht="15">
      <c r="A229" s="141" t="s">
        <v>155</v>
      </c>
      <c r="B229" s="141"/>
      <c r="C229" s="141"/>
    </row>
    <row r="230" spans="1:3" ht="15.75" thickBot="1">
      <c r="A230" s="141"/>
      <c r="B230" s="141"/>
      <c r="C230" s="141"/>
    </row>
    <row r="231" spans="1:8" ht="15.75" thickBot="1">
      <c r="A231" s="76" t="s">
        <v>156</v>
      </c>
      <c r="B231" s="77"/>
      <c r="C231" s="77"/>
      <c r="D231" s="77"/>
      <c r="E231" s="77"/>
      <c r="F231" s="77"/>
      <c r="G231" s="77"/>
      <c r="H231" s="229"/>
    </row>
    <row r="232" spans="1:8" ht="15">
      <c r="A232" s="188" t="s">
        <v>42</v>
      </c>
      <c r="B232" s="189"/>
      <c r="C232" s="189" t="s">
        <v>157</v>
      </c>
      <c r="D232" s="189"/>
      <c r="E232" s="189"/>
      <c r="F232" s="189"/>
      <c r="G232" s="77"/>
      <c r="H232" s="230" t="s">
        <v>5</v>
      </c>
    </row>
    <row r="233" spans="1:8" ht="15">
      <c r="A233" s="94" t="s">
        <v>321</v>
      </c>
      <c r="B233" s="26"/>
      <c r="C233" s="26" t="s">
        <v>158</v>
      </c>
      <c r="D233" s="26"/>
      <c r="E233" s="26"/>
      <c r="F233" s="26"/>
      <c r="G233" s="26"/>
      <c r="H233" s="108">
        <f>G153</f>
        <v>180000</v>
      </c>
    </row>
    <row r="234" spans="1:8" ht="15">
      <c r="A234" s="94" t="str">
        <f>A233</f>
        <v>Renta de 3º Cat</v>
      </c>
      <c r="B234" s="26"/>
      <c r="C234" s="26" t="s">
        <v>160</v>
      </c>
      <c r="D234" s="26"/>
      <c r="E234" s="26"/>
      <c r="F234" s="26"/>
      <c r="G234" s="26"/>
      <c r="H234" s="108">
        <f>I151*G18</f>
        <v>18544.1</v>
      </c>
    </row>
    <row r="235" spans="1:8" ht="15.75" thickBot="1">
      <c r="A235" s="263" t="s">
        <v>159</v>
      </c>
      <c r="B235" s="264"/>
      <c r="C235" s="264"/>
      <c r="D235" s="264"/>
      <c r="E235" s="264"/>
      <c r="F235" s="264"/>
      <c r="G235" s="80"/>
      <c r="H235" s="231">
        <f>SUM(H233:H234)</f>
        <v>198544.1</v>
      </c>
    </row>
    <row r="236" spans="1:8" ht="15.75" thickBot="1">
      <c r="A236" s="265" t="s">
        <v>212</v>
      </c>
      <c r="B236" s="266"/>
      <c r="C236" s="266"/>
      <c r="D236" s="266"/>
      <c r="E236" s="266"/>
      <c r="F236" s="266"/>
      <c r="G236" s="105"/>
      <c r="H236" s="232">
        <f>-E119*G18</f>
        <v>-5000</v>
      </c>
    </row>
    <row r="237" spans="1:8" ht="15.75" thickBot="1">
      <c r="A237" s="94"/>
      <c r="B237" s="26"/>
      <c r="C237" s="26"/>
      <c r="D237" s="26"/>
      <c r="E237" s="26"/>
      <c r="F237" s="26"/>
      <c r="G237" s="26"/>
      <c r="H237" s="219"/>
    </row>
    <row r="238" spans="1:8" ht="15.75" thickBot="1">
      <c r="A238" s="76" t="s">
        <v>161</v>
      </c>
      <c r="B238" s="77"/>
      <c r="C238" s="77"/>
      <c r="D238" s="77"/>
      <c r="E238" s="77"/>
      <c r="F238" s="77"/>
      <c r="G238" s="77"/>
      <c r="H238" s="129"/>
    </row>
    <row r="239" spans="1:8" ht="15">
      <c r="A239" s="188" t="s">
        <v>42</v>
      </c>
      <c r="B239" s="189"/>
      <c r="C239" s="189" t="s">
        <v>157</v>
      </c>
      <c r="D239" s="189"/>
      <c r="E239" s="189"/>
      <c r="F239" s="189"/>
      <c r="G239" s="77"/>
      <c r="H239" s="230" t="s">
        <v>5</v>
      </c>
    </row>
    <row r="240" spans="1:8" ht="15">
      <c r="A240" s="94" t="s">
        <v>321</v>
      </c>
      <c r="B240" s="26"/>
      <c r="C240" s="26" t="s">
        <v>158</v>
      </c>
      <c r="D240" s="26"/>
      <c r="E240" s="26"/>
      <c r="F240" s="26"/>
      <c r="G240" s="26"/>
      <c r="H240" s="108">
        <f>G154</f>
        <v>180000</v>
      </c>
    </row>
    <row r="241" spans="1:8" ht="15.75" thickBot="1">
      <c r="A241" s="94" t="str">
        <f>A240</f>
        <v>Renta de 3º Cat</v>
      </c>
      <c r="B241" s="26"/>
      <c r="C241" s="26" t="s">
        <v>160</v>
      </c>
      <c r="D241" s="26"/>
      <c r="E241" s="26"/>
      <c r="F241" s="26"/>
      <c r="G241" s="26"/>
      <c r="H241" s="108">
        <f>G19*I151</f>
        <v>18544.1</v>
      </c>
    </row>
    <row r="242" spans="1:8" ht="15.75" thickBot="1">
      <c r="A242" s="265" t="s">
        <v>159</v>
      </c>
      <c r="B242" s="266"/>
      <c r="C242" s="266"/>
      <c r="D242" s="266"/>
      <c r="E242" s="266"/>
      <c r="F242" s="266"/>
      <c r="G242" s="105"/>
      <c r="H242" s="232">
        <f>SUM(H240:H241)</f>
        <v>198544.1</v>
      </c>
    </row>
    <row r="243" spans="1:8" ht="15.75" thickBot="1">
      <c r="A243" s="263" t="s">
        <v>212</v>
      </c>
      <c r="B243" s="264"/>
      <c r="C243" s="264"/>
      <c r="D243" s="264"/>
      <c r="E243" s="264"/>
      <c r="F243" s="264"/>
      <c r="G243" s="80"/>
      <c r="H243" s="231">
        <f>-E119*G19</f>
        <v>-5000</v>
      </c>
    </row>
  </sheetData>
  <sheetProtection/>
  <mergeCells count="29">
    <mergeCell ref="F173:G173"/>
    <mergeCell ref="G150:H150"/>
    <mergeCell ref="G141:H141"/>
    <mergeCell ref="G140:H140"/>
    <mergeCell ref="G131:H131"/>
    <mergeCell ref="G132:H132"/>
    <mergeCell ref="G151:H151"/>
    <mergeCell ref="G133:H133"/>
    <mergeCell ref="G144:H144"/>
    <mergeCell ref="G129:H129"/>
    <mergeCell ref="G146:H146"/>
    <mergeCell ref="G127:H127"/>
    <mergeCell ref="G147:H147"/>
    <mergeCell ref="B101:C101"/>
    <mergeCell ref="B102:C102"/>
    <mergeCell ref="B110:C110"/>
    <mergeCell ref="B111:C111"/>
    <mergeCell ref="G126:H126"/>
    <mergeCell ref="G130:H130"/>
    <mergeCell ref="A243:F243"/>
    <mergeCell ref="A242:F242"/>
    <mergeCell ref="A236:F236"/>
    <mergeCell ref="A235:F235"/>
    <mergeCell ref="G128:H128"/>
    <mergeCell ref="G143:H143"/>
    <mergeCell ref="G134:H134"/>
    <mergeCell ref="G142:H142"/>
    <mergeCell ref="G135:H135"/>
    <mergeCell ref="F174:G174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>
    <oddHeader>&amp;L&amp;"-,Negrita"&amp;K00-039GUÍA DE TRABAJOS PRÁCTICOS.
UNIDAD VI&amp;R&amp;"-,Negrita Cursiva"&amp;K00-040Consuelo Castellano Garzón</oddHeader>
    <oddFooter>&amp;L&amp;G &amp;C&amp;"-,Negrita"&amp;K00-048UCC. FACEA. 
IMPUESTOS I. Cát. "B"&amp;R&amp;"-,Negrita"&amp;K00-048Página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HugoP</dc:creator>
  <cp:keywords/>
  <dc:description/>
  <cp:lastModifiedBy>Pilar</cp:lastModifiedBy>
  <cp:lastPrinted>2014-05-18T22:30:00Z</cp:lastPrinted>
  <dcterms:created xsi:type="dcterms:W3CDTF">2013-12-27T15:56:41Z</dcterms:created>
  <dcterms:modified xsi:type="dcterms:W3CDTF">2014-05-18T22:30:02Z</dcterms:modified>
  <cp:category/>
  <cp:version/>
  <cp:contentType/>
  <cp:contentStatus/>
</cp:coreProperties>
</file>