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311" windowWidth="15480" windowHeight="9555" activeTab="4"/>
  </bookViews>
  <sheets>
    <sheet name="5.01" sheetId="1" r:id="rId1"/>
    <sheet name="5.02" sheetId="2" r:id="rId2"/>
    <sheet name="5.03" sheetId="3" r:id="rId3"/>
    <sheet name="5.04" sheetId="4" r:id="rId4"/>
    <sheet name="5.05" sheetId="5" r:id="rId5"/>
  </sheets>
  <definedNames/>
  <calcPr fullCalcOnLoad="1"/>
</workbook>
</file>

<file path=xl/sharedStrings.xml><?xml version="1.0" encoding="utf-8"?>
<sst xmlns="http://schemas.openxmlformats.org/spreadsheetml/2006/main" count="480" uniqueCount="385">
  <si>
    <t>DATOS DEL EJERCICIO:</t>
  </si>
  <si>
    <t>RESOLUCIÓN EJERCICIO Nº 5.01. Renta de Primera Categoría</t>
  </si>
  <si>
    <t>Alquiler</t>
  </si>
  <si>
    <t>mensuales</t>
  </si>
  <si>
    <t>1 año</t>
  </si>
  <si>
    <t>Valor de origen</t>
  </si>
  <si>
    <t>Edificio</t>
  </si>
  <si>
    <t>Terreno</t>
  </si>
  <si>
    <t>Contrato de alquiler</t>
  </si>
  <si>
    <t>al</t>
  </si>
  <si>
    <t>Mejoras a cargo del locatario</t>
  </si>
  <si>
    <t>Mejoras a cargo del inquilino</t>
  </si>
  <si>
    <t>meses</t>
  </si>
  <si>
    <t>SOLUCIÓN:</t>
  </si>
  <si>
    <t>Renta Gravada 1º Categoría:</t>
  </si>
  <si>
    <t>Alquileres devengados</t>
  </si>
  <si>
    <t>{1}</t>
  </si>
  <si>
    <t>Ganancia Bruta de 1º Categoría</t>
  </si>
  <si>
    <t>Amortización del Inmueble</t>
  </si>
  <si>
    <t>TOTAL</t>
  </si>
  <si>
    <t>Art.</t>
  </si>
  <si>
    <t>L. 41 a)</t>
  </si>
  <si>
    <t>DR. 147</t>
  </si>
  <si>
    <t>DR. 59 d)</t>
  </si>
  <si>
    <t>L.83; DR. 60 b)</t>
  </si>
  <si>
    <t>Amortización inmuebles</t>
  </si>
  <si>
    <t>v residual</t>
  </si>
  <si>
    <t>&gt; 20% del valor residual</t>
  </si>
  <si>
    <t>Meses que faltan del contrato</t>
  </si>
  <si>
    <t>Mejora/ meses que faltan del contrato</t>
  </si>
  <si>
    <t>Cantidad de meses a computar año 2013</t>
  </si>
  <si>
    <t>(Junio, Julio, Agosto, Septiembre, Octubre, Noviembre, Diciembre)</t>
  </si>
  <si>
    <t>Mejora a computar año 2013</t>
  </si>
  <si>
    <t>Mejora</t>
  </si>
  <si>
    <t>{2}</t>
  </si>
  <si>
    <t>Trimestres transcurridos desde la existencia del inmueble hasta el anterior a la mejora</t>
  </si>
  <si>
    <t>año 2011</t>
  </si>
  <si>
    <t>año 2012</t>
  </si>
  <si>
    <t>año 2013</t>
  </si>
  <si>
    <t>Trimestres:</t>
  </si>
  <si>
    <t xml:space="preserve">Trimestres de vida útil que le quedan al inmueble </t>
  </si>
  <si>
    <t>trimestres</t>
  </si>
  <si>
    <t>Trimestres 2013</t>
  </si>
  <si>
    <t>Abril - Mayo- Junio</t>
  </si>
  <si>
    <t>Julio - Agosto - Septiembre</t>
  </si>
  <si>
    <t>Octubre- Noviembre- Diciembre</t>
  </si>
  <si>
    <t>Amortización anual de la mejora 2013</t>
  </si>
  <si>
    <t>Amortización de las mejoras a cargo del inquilino</t>
  </si>
  <si>
    <t>Amortización de las mejoras a cargo del locatario</t>
  </si>
  <si>
    <t>{3}</t>
  </si>
  <si>
    <t>Ganancia neta de 1º Categoría</t>
  </si>
  <si>
    <t>RESOLUCIÓN EJERCICIO Nº 5.02. Regalías</t>
  </si>
  <si>
    <t>REGALIAS</t>
  </si>
  <si>
    <t>Retribución por</t>
  </si>
  <si>
    <t>Transferencia de</t>
  </si>
  <si>
    <t>Cesión de</t>
  </si>
  <si>
    <t>Dominio de cosas</t>
  </si>
  <si>
    <t>Uso de cosas</t>
  </si>
  <si>
    <t>Goce de cosas</t>
  </si>
  <si>
    <t>Derechos</t>
  </si>
  <si>
    <t>Cuyo monto</t>
  </si>
  <si>
    <t>se establezca</t>
  </si>
  <si>
    <t>en función de:</t>
  </si>
  <si>
    <t>Unidades de producción</t>
  </si>
  <si>
    <t>Unidades de venta</t>
  </si>
  <si>
    <t>Unidades de explotación</t>
  </si>
  <si>
    <t>Deducciones</t>
  </si>
  <si>
    <t xml:space="preserve">para beneficiarios </t>
  </si>
  <si>
    <t>de Regalías</t>
  </si>
  <si>
    <t>Gastos incurridos en el país</t>
  </si>
  <si>
    <t>Gastos incurridos en el exterior</t>
  </si>
  <si>
    <t>transferencias</t>
  </si>
  <si>
    <t>DEFINITIVA</t>
  </si>
  <si>
    <t>Deduce el 25% de las sumas percibidas por regalías</t>
  </si>
  <si>
    <t>año tras año, hasta la recuperación del capital.</t>
  </si>
  <si>
    <t>TEMPORARIAS</t>
  </si>
  <si>
    <t>Deduce la amortización según la naturaleza del bien.</t>
  </si>
  <si>
    <t xml:space="preserve">Residentes en el país deduce el 40% de las regalías percibidas por todo </t>
  </si>
  <si>
    <t>concepto, sin limitación temporal</t>
  </si>
  <si>
    <t>a)</t>
  </si>
  <si>
    <t>Valor de Origen</t>
  </si>
  <si>
    <t>Vida Útil</t>
  </si>
  <si>
    <t>Deducción admitida</t>
  </si>
  <si>
    <t>SOLUCIÓN</t>
  </si>
  <si>
    <t xml:space="preserve">Renta del 2013 </t>
  </si>
  <si>
    <t>Valor neto regalía</t>
  </si>
  <si>
    <t>Renta del 2013</t>
  </si>
  <si>
    <t>b)</t>
  </si>
  <si>
    <t>Diferencias</t>
  </si>
  <si>
    <t>Ejemplos:</t>
  </si>
  <si>
    <t>Solución:</t>
  </si>
  <si>
    <t>Datos:</t>
  </si>
  <si>
    <t>Renta por torta realizada</t>
  </si>
  <si>
    <t>Cantidad de tortas realizadas 2013</t>
  </si>
  <si>
    <t>Deducción Admitida</t>
  </si>
  <si>
    <t>María cede una maquina para revelado de fotos a una casa de fotografía. Por dicha transferencia recibe $ 2 por foto revelada. Durante el 2013</t>
  </si>
  <si>
    <t>Renta de 2º Categoría 2013</t>
  </si>
  <si>
    <t>Renta Neta 2º Categoría 2013</t>
  </si>
  <si>
    <t>A modo de explicación se presentan algunos ejemplos de las distintas regalías y las diferencias en las deducciones de cada una de ellas.</t>
  </si>
  <si>
    <t>existe persona que los realice.</t>
  </si>
  <si>
    <t>Renta por foto revelada</t>
  </si>
  <si>
    <t>Cantidad de fotos reveladas  2013</t>
  </si>
  <si>
    <t xml:space="preserve">se revelaron 15.000 fotos. Además se realizarón gastos de mantenimiento por el valor de $17.000 de la máquina en Uruguay ya que en el país no </t>
  </si>
  <si>
    <t>Renta Neta  2º Categoría 2013</t>
  </si>
  <si>
    <t>Regalía con gastos incurridos en el exterior</t>
  </si>
  <si>
    <t>María cede  definitivamente la marca de sus tortas a una panadería. Por esa cesión obtiene $10 por torta realizada. Durante el 2013 se realizaron 430</t>
  </si>
  <si>
    <t>Renta por café realizado</t>
  </si>
  <si>
    <t>Cantidad de cafés realizados</t>
  </si>
  <si>
    <t>Renta de 2º Cateogría 2013</t>
  </si>
  <si>
    <t xml:space="preserve">Utilidad contable antes de la deducción de honorarios al directorio: </t>
  </si>
  <si>
    <t>Utilidad impositiva antes de la deducción del Impuesto a las Ganancias:</t>
  </si>
  <si>
    <t>Total Asignado:</t>
  </si>
  <si>
    <t>RESOLUCIÓN EJERCICIO Nº 5.03. Honorarios de directores y síndicos</t>
  </si>
  <si>
    <t xml:space="preserve">Sr. Estaban Gerlo:  </t>
  </si>
  <si>
    <t xml:space="preserve">Sr. Lucas Frias:     </t>
  </si>
  <si>
    <t xml:space="preserve">Sr. Pedro Sanchez:  </t>
  </si>
  <si>
    <t xml:space="preserve">Sra. Lucia Martinez: </t>
  </si>
  <si>
    <t>HONORARIOS ASIGNADOS</t>
  </si>
  <si>
    <t>SOLUCIÓN DEL EJERCICIO:</t>
  </si>
  <si>
    <t>Director</t>
  </si>
  <si>
    <t>%</t>
  </si>
  <si>
    <t>Honorario deducible</t>
  </si>
  <si>
    <t>Excedente No</t>
  </si>
  <si>
    <t>deducible para la S.A</t>
  </si>
  <si>
    <t xml:space="preserve">Honorario No </t>
  </si>
  <si>
    <t>para la S.A y computable</t>
  </si>
  <si>
    <t>para el director</t>
  </si>
  <si>
    <t>para el Director</t>
  </si>
  <si>
    <t>Computable</t>
  </si>
  <si>
    <t>Total Honorarios</t>
  </si>
  <si>
    <t>Computables</t>
  </si>
  <si>
    <t>Gerlo</t>
  </si>
  <si>
    <t>Frias</t>
  </si>
  <si>
    <t>Sanchez</t>
  </si>
  <si>
    <t>Martinez</t>
  </si>
  <si>
    <t>TOPE FIJO</t>
  </si>
  <si>
    <t>tope fijo</t>
  </si>
  <si>
    <t>TOPE VARIABLE</t>
  </si>
  <si>
    <t>topes.</t>
  </si>
  <si>
    <t xml:space="preserve">La sociedad deduce  $12.200 correspondiente al síndico. Ya que  en el caso de honorarios correspondientes a sindicaturas no se aplican los </t>
  </si>
  <si>
    <t>Con respecto a los honorarios de los directores se explica a continuación:</t>
  </si>
  <si>
    <t>Honorarios</t>
  </si>
  <si>
    <t>Se elige el MAYOR</t>
  </si>
  <si>
    <t>Asignados</t>
  </si>
  <si>
    <t>FÓRMULA:  H=</t>
  </si>
  <si>
    <t>0,25 UC - 0,0875 UI</t>
  </si>
  <si>
    <t>FÓRMULA</t>
  </si>
  <si>
    <t>UC</t>
  </si>
  <si>
    <t>UI</t>
  </si>
  <si>
    <t xml:space="preserve">Impuesto determinado por la sociedad en el </t>
  </si>
  <si>
    <t>ejercicio por el cual se pagan los honorarios</t>
  </si>
  <si>
    <t xml:space="preserve">MAYOR O IGUAL </t>
  </si>
  <si>
    <t>Excedente de honorarios</t>
  </si>
  <si>
    <t>X 35%</t>
  </si>
  <si>
    <t>&gt;=</t>
  </si>
  <si>
    <t>Impuesto determinado por la sociedad</t>
  </si>
  <si>
    <t>Excedente de honorarios X 35%</t>
  </si>
  <si>
    <t>Con respecto a los honorarios no computables para el director se debe cumplir con la siguiente condición:</t>
  </si>
  <si>
    <t>No se cumple la condición, es decir que no hay honorarios no computables para los directores.</t>
  </si>
  <si>
    <t>RESOLUCIÓN EJERCICIO Nº 5.04. RENTA DE 4º CATEGORÍA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</si>
  <si>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Arts. 79 f) y g), 58, LIG; arts. 114, 115 DR</t>
    </r>
  </si>
  <si>
    <t>Computadora Notebook</t>
  </si>
  <si>
    <t>Matrícula Profesional</t>
  </si>
  <si>
    <t>Honorarios profesionales</t>
  </si>
  <si>
    <t>Importe</t>
  </si>
  <si>
    <t>Rentas de 4º categoría</t>
  </si>
  <si>
    <t>LIG- Art. 79 f)</t>
  </si>
  <si>
    <t>Renta Indirecta</t>
  </si>
  <si>
    <t>Renta Bruta de 4º Categoría</t>
  </si>
  <si>
    <t>LIG- Art 80</t>
  </si>
  <si>
    <t>Renta Neta de 4º Categoría</t>
  </si>
  <si>
    <t>Deducciones Personales 2013</t>
  </si>
  <si>
    <t>Ganancias no Imponibles (mínimo no imponible)</t>
  </si>
  <si>
    <t>Cónyuge</t>
  </si>
  <si>
    <t>Hijo, hija, hijastro, hijastra menor de 24 años o incapacitado para el trabajo</t>
  </si>
  <si>
    <t>Descendiente en línea recta (nieto, nieta, bisnieto,bisnieta) menor de 24 años o incapacitado para el trabajo</t>
  </si>
  <si>
    <t>Ascendiente (padre, madre, abuelo, abuela, bisabuelo,bisabuela, padrastro, madrastra)</t>
  </si>
  <si>
    <t>Hermano o hermana menor de 24 años o incapacitado para el trabajo</t>
  </si>
  <si>
    <t>Suegro o suegra</t>
  </si>
  <si>
    <t>Yerno o nuera menor de 24 años o incapacitado para el trabajo</t>
  </si>
  <si>
    <t>Deducción especial - Rentas art. 49 y art. 79</t>
  </si>
  <si>
    <t>Deducción especial- Rentas art. 79 inc a), b) y c)</t>
  </si>
  <si>
    <t>Escala del Impuesto :</t>
  </si>
  <si>
    <t>Ganancia Neta imponible acumulada</t>
  </si>
  <si>
    <t>Pagarán</t>
  </si>
  <si>
    <t>Más de $</t>
  </si>
  <si>
    <t>A$</t>
  </si>
  <si>
    <t>$</t>
  </si>
  <si>
    <t>Más el:</t>
  </si>
  <si>
    <t>-</t>
  </si>
  <si>
    <t>en adelante</t>
  </si>
  <si>
    <t>Venta de computadora</t>
  </si>
  <si>
    <t>DR 114</t>
  </si>
  <si>
    <t>trimestres pasaron desde su adquisición</t>
  </si>
  <si>
    <t>trimestres vida útil</t>
  </si>
  <si>
    <t>1 AÑO:</t>
  </si>
  <si>
    <t>Matricula</t>
  </si>
  <si>
    <t>años</t>
  </si>
  <si>
    <t>Sueldo Mensual</t>
  </si>
  <si>
    <t>Meses</t>
  </si>
  <si>
    <t>Aportes al SUSS</t>
  </si>
  <si>
    <t>Alquiler inmueble</t>
  </si>
  <si>
    <t>Gastos presuntos</t>
  </si>
  <si>
    <t>Impuestos Inmobiliarios</t>
  </si>
  <si>
    <t>Edificación</t>
  </si>
  <si>
    <t xml:space="preserve">Valor de Origen </t>
  </si>
  <si>
    <t>Meses de alquiler</t>
  </si>
  <si>
    <t>Seguro de Vida</t>
  </si>
  <si>
    <t>{4}</t>
  </si>
  <si>
    <t>{5}</t>
  </si>
  <si>
    <t>Honorarios médicos</t>
  </si>
  <si>
    <t>{6}</t>
  </si>
  <si>
    <t>Meses a cargo</t>
  </si>
  <si>
    <t>Quebranto Impositivo 2012</t>
  </si>
  <si>
    <t>DATOS COMPLEMENTARIOS:</t>
  </si>
  <si>
    <t>Deducciones Generales con TOPES:</t>
  </si>
  <si>
    <t>Seguro de Vida (LIG Art. 81 b; DR. 122)</t>
  </si>
  <si>
    <t>Gastos de Sepelio (LIG Art. 22; DR. 46)</t>
  </si>
  <si>
    <t>Servicio Doméstico</t>
  </si>
  <si>
    <t>Intereses por créditos hipotecarios otorgados a partir del 01/01/2001 (LIG Art. 81 g)</t>
  </si>
  <si>
    <r>
      <rPr>
        <b/>
        <sz val="11"/>
        <color indexed="8"/>
        <rFont val="Calibri"/>
        <family val="2"/>
      </rPr>
      <t>SOLUCIÓN DEL EJERCICIO</t>
    </r>
    <r>
      <rPr>
        <sz val="11"/>
        <color theme="1"/>
        <rFont val="Calibri"/>
        <family val="2"/>
      </rPr>
      <t>:</t>
    </r>
  </si>
  <si>
    <t>Renta No Alcanzada</t>
  </si>
  <si>
    <t>Donación:</t>
  </si>
  <si>
    <t>Monto real donado:</t>
  </si>
  <si>
    <t>Límite de deducción</t>
  </si>
  <si>
    <t>Tope deducible</t>
  </si>
  <si>
    <t>Tope</t>
  </si>
  <si>
    <t>Real</t>
  </si>
  <si>
    <t>( DR. 123.1)</t>
  </si>
  <si>
    <t>Conceptos</t>
  </si>
  <si>
    <t>Referencia</t>
  </si>
  <si>
    <t>Artículo</t>
  </si>
  <si>
    <t>Importes</t>
  </si>
  <si>
    <t>Rentas Gravadas</t>
  </si>
  <si>
    <t>Segunda Categoría</t>
  </si>
  <si>
    <t>LIG- Art. 45 b)</t>
  </si>
  <si>
    <t>Ganancia Bruta 2º Categoría</t>
  </si>
  <si>
    <t>LIG- Art 82. f)</t>
  </si>
  <si>
    <t>Resultado Neto 2º Categoría</t>
  </si>
  <si>
    <t xml:space="preserve">Primera Categoría </t>
  </si>
  <si>
    <t>Alquileres cobrados</t>
  </si>
  <si>
    <t>LIG- Art. 41 a)</t>
  </si>
  <si>
    <t>Impuestos a cargo del inquilino</t>
  </si>
  <si>
    <t>LIG- Art. 41 d)</t>
  </si>
  <si>
    <t>Ganancia Bruta de 1º Categoria</t>
  </si>
  <si>
    <t>Impuesto inmobiliario</t>
  </si>
  <si>
    <t>LIG- Art 85</t>
  </si>
  <si>
    <t>Amortización Inmueble</t>
  </si>
  <si>
    <t>LIG- Art 83</t>
  </si>
  <si>
    <t>Resultado Neto 1º Categoría</t>
  </si>
  <si>
    <t>Cuarta Categoría</t>
  </si>
  <si>
    <t>Honorarios Profesionales</t>
  </si>
  <si>
    <t>Sueldo Profesor</t>
  </si>
  <si>
    <t>LIG- Art. 79 b)</t>
  </si>
  <si>
    <t>Ganancia Bruta 4º Categoría</t>
  </si>
  <si>
    <t>Matricula Profesional</t>
  </si>
  <si>
    <t>Aporte al SUSS</t>
  </si>
  <si>
    <t>LIG- Art 81 d)</t>
  </si>
  <si>
    <t>Resultado Neto 4º Categoría</t>
  </si>
  <si>
    <t>Total Rentas Gravadas</t>
  </si>
  <si>
    <t>Deducciones Generales</t>
  </si>
  <si>
    <t>Con topes:</t>
  </si>
  <si>
    <t>LIG- Art.81 b)</t>
  </si>
  <si>
    <t>SUBTOTAL</t>
  </si>
  <si>
    <t>Con topes variables</t>
  </si>
  <si>
    <t>Donaciones</t>
  </si>
  <si>
    <t>LIG- Art. 81 c)</t>
  </si>
  <si>
    <t>Honorarios Servicios de Asistencia Sanitaria, Médica y Paramédica</t>
  </si>
  <si>
    <t>LIG- Art 81 h)</t>
  </si>
  <si>
    <t>Total deducciones Generales</t>
  </si>
  <si>
    <t>GANANCIAS NETAS DEL PERIODO</t>
  </si>
  <si>
    <t>QUEBRANTOS DE AÑO 2012</t>
  </si>
  <si>
    <t>LIG - Art.19</t>
  </si>
  <si>
    <t>{7}</t>
  </si>
  <si>
    <t>RESULTADO NETO DESPUES DEL CÓMPUTO DE QUEBRANTOS</t>
  </si>
  <si>
    <t>Deducciones Personales</t>
  </si>
  <si>
    <t xml:space="preserve">Ganancias no imponibles (mínimo no imponible) </t>
  </si>
  <si>
    <t>LIG- Art. 23 a)</t>
  </si>
  <si>
    <t>{8}</t>
  </si>
  <si>
    <t>LIG- Art. 23 b)</t>
  </si>
  <si>
    <t>LIG -Art 23 b)</t>
  </si>
  <si>
    <t>Total de Deducciones Personales</t>
  </si>
  <si>
    <t xml:space="preserve">Resultado del ejercicio: </t>
  </si>
  <si>
    <t>Impuesto a Ingresar</t>
  </si>
  <si>
    <t>RESOLUCIÓN EJERCICIO Nº 5.05. Liquidación del Impuesto a las Ganancias</t>
  </si>
  <si>
    <t>Alquiler Máquina de Cocer</t>
  </si>
  <si>
    <t>Percibidos</t>
  </si>
  <si>
    <t>Amortización Máquina de Cocer</t>
  </si>
  <si>
    <t xml:space="preserve">Venta de departamento </t>
  </si>
  <si>
    <t>Alquiler de Computadoras</t>
  </si>
  <si>
    <t>Cantidad de computadoras</t>
  </si>
  <si>
    <t>Amortización Computadoras</t>
  </si>
  <si>
    <t>Intereres Plazo Fijo</t>
  </si>
  <si>
    <t>Honorarios en efectivo</t>
  </si>
  <si>
    <t>Venta de Fotocopiadora</t>
  </si>
  <si>
    <t>Honorarios en especie</t>
  </si>
  <si>
    <t>Resultado venta fotocopiadora</t>
  </si>
  <si>
    <t>Incluye SAC</t>
  </si>
  <si>
    <t>Donación Iglesia Espíritu Santo</t>
  </si>
  <si>
    <t>Asignaciones familiares</t>
  </si>
  <si>
    <t>Herencia</t>
  </si>
  <si>
    <t>Cargas de Familia</t>
  </si>
  <si>
    <t>Hija</t>
  </si>
  <si>
    <t>12 años</t>
  </si>
  <si>
    <t>16 años</t>
  </si>
  <si>
    <t>21 años</t>
  </si>
  <si>
    <t>Vive en el exterior</t>
  </si>
  <si>
    <t xml:space="preserve">Hija </t>
  </si>
  <si>
    <t>22 años</t>
  </si>
  <si>
    <t>Hija discapacitada</t>
  </si>
  <si>
    <t>26 años</t>
  </si>
  <si>
    <t>Hijas (4)</t>
  </si>
  <si>
    <t>No permite deducción</t>
  </si>
  <si>
    <t>Padrastro</t>
  </si>
  <si>
    <t xml:space="preserve">Sobrina </t>
  </si>
  <si>
    <t>(Septiembre, Octubre, Noviembre y Diciembre)</t>
  </si>
  <si>
    <t>% sobre excedente</t>
  </si>
  <si>
    <t>Impuesto determinado</t>
  </si>
  <si>
    <t>Gastos de mantenimiento presuntos (32000* 5%)</t>
  </si>
  <si>
    <t>{1}   Se considera mejora (aunque no es excluyente):</t>
  </si>
  <si>
    <t xml:space="preserve">meses </t>
  </si>
  <si>
    <t>año 2010</t>
  </si>
  <si>
    <t>Amortización inmueble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</si>
  <si>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Arts. 45, 47, 86 LIG; arts. 132 DR</t>
    </r>
  </si>
  <si>
    <t>REGALÍA POR TRANSFERENCIA DEFINITIVA</t>
  </si>
  <si>
    <t>REGALÍA POR TRANSFERENCIA TEMPORARIA</t>
  </si>
  <si>
    <t xml:space="preserve">María cede mediante contrato a tiempo determinado el dominio de su máquina Nexpresso para realizar cafés a un quiosco por dos años. Por dicha </t>
  </si>
  <si>
    <t xml:space="preserve">transferencia obtiene $0,8 por café producido. Durante el 2013 el quiosco realizó 4.500 cafés. EL valor de origen de dicha máquina fue de $7.500 y se </t>
  </si>
  <si>
    <t>amortiza en 5 años.</t>
  </si>
  <si>
    <t>Renta de 2° Categoría 2013</t>
  </si>
  <si>
    <t>Honorarios médicos:</t>
  </si>
  <si>
    <t>(LIG- Art.81 c, DR - Art. 123)</t>
  </si>
  <si>
    <t>Renta no alcanzada por el artículo 2.1 LIG</t>
  </si>
  <si>
    <t>LIG - 8 ,DR 114</t>
  </si>
  <si>
    <t>LIG 82,DR 60 a)</t>
  </si>
  <si>
    <t>Situación</t>
  </si>
  <si>
    <t>Deducción</t>
  </si>
  <si>
    <t>Rentas Netas art. 79 a), b), c)  &lt; $15.552</t>
  </si>
  <si>
    <t>Sumatoria de Rentas de 3º y 4ª Cat. Netas</t>
  </si>
  <si>
    <t>Rentas Netas art. 79 a), b), c)  &gt; $15.552</t>
  </si>
  <si>
    <t>Rentas Netas art. 79 a), b) y c)</t>
  </si>
  <si>
    <t>Rentas Netas art. 79 a), b), c)</t>
  </si>
  <si>
    <t>Situación b)</t>
  </si>
  <si>
    <t>Deducción 3ª y 4ª categoría</t>
  </si>
  <si>
    <t>{9}</t>
  </si>
  <si>
    <t xml:space="preserve">Asignaciones Familiares: La ley 24.714 establece en el artículo 23 que las asignaciones familiares son inembargables y no </t>
  </si>
  <si>
    <t>constituyen remuneraciones sujetas a gravámenes.No se encuentran alcanzadas por el Impuesto a las ganancias.</t>
  </si>
  <si>
    <t xml:space="preserve">Fíjase como importe máximo a deducir por los conceptos indicados en art. 81 b) la suma de $0,04 anuales , se trate o no de </t>
  </si>
  <si>
    <t>prima única. Por RG (DGI) 3984 este importe fue fijado en $996,23 a partir del período fiscal 1994.</t>
  </si>
  <si>
    <t xml:space="preserve">Sobrina estando a su cargo , menor de 24 años y no teniendo ingresos no corresponde aplicar la deducción ya que dicho </t>
  </si>
  <si>
    <t>familiar no se encuentra enumerado en la ley.</t>
  </si>
  <si>
    <t>Excedente de 10.000</t>
  </si>
  <si>
    <t>Total de hijas que permite ded.</t>
  </si>
  <si>
    <t>A cargo del inquilino:</t>
  </si>
  <si>
    <t xml:space="preserve">  -Mejoras</t>
  </si>
  <si>
    <t xml:space="preserve">  -Gastos de mantenimiento </t>
  </si>
  <si>
    <t>impuesto Inmobiliario</t>
  </si>
  <si>
    <t>Gastos Presuntos</t>
  </si>
  <si>
    <t>Gastos de mantenimiento Presuntos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</si>
  <si>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Arts. 41 c), 82, 83,85 LIG; arts. 59 f), 60 b), 147  DR</t>
    </r>
  </si>
  <si>
    <t xml:space="preserve">  -Impuestos Inmobiliarios</t>
  </si>
  <si>
    <t>Renta por latita vendida</t>
  </si>
  <si>
    <t>Regalía por transferencia temporaria: Máquina Expendedora</t>
  </si>
  <si>
    <t>Renta por km. Recorrido</t>
  </si>
  <si>
    <t>Regalía por transferencia definitiva:  Automóviles alquilados</t>
  </si>
  <si>
    <t>Gastos de mantenimiento a cargo del inquilino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</si>
  <si>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Arts. 87 j) LIG; arts. 142, 142.1 DR</t>
    </r>
  </si>
  <si>
    <t>Cantidad de latas cobradas 2013</t>
  </si>
  <si>
    <t>Cantidad de latas cobradas 2014</t>
  </si>
  <si>
    <t xml:space="preserve">En este caso, el tope variable es $0 ya que tanto el resultado contable como impositivo es negativo (quebranto). </t>
  </si>
  <si>
    <t>{1} Se admitirá la deducción del veinticinco por ciento (25%) de las sumas percibidas, hasta la recuperación del capital invertido ($420.000)</t>
  </si>
  <si>
    <t xml:space="preserve">          Sabiendo que:</t>
  </si>
  <si>
    <t xml:space="preserve">          UC= Utilidad contable antes de la deducción de honorarios al directorio.</t>
  </si>
  <si>
    <t xml:space="preserve">          UI= Utilidad impositiva antes de la deducción del Impuesto a las Ganancias.</t>
  </si>
  <si>
    <t>Renta Exenta por el artículo 20 inciso h) de LIG</t>
  </si>
  <si>
    <t>LIG- Art. 23 c)</t>
  </si>
  <si>
    <t>Monto no deducible</t>
  </si>
  <si>
    <t>Para obtener el tope variable utilizamos la fórmula H  ya expresada.</t>
  </si>
  <si>
    <t>{1}Se admitirá la deducción del veinticinco por ciento (25%) de las sumas percibidas, hasta la recuperación del capital invertido ($120.000).</t>
  </si>
  <si>
    <t xml:space="preserve"> tortas con dicha marca. La inversión realizada por María para la obtención de la marca de sus tortas fue de $120.000.</t>
  </si>
  <si>
    <t>Cantidad de km cobrados</t>
  </si>
  <si>
    <t>{3} Amortización anual de la mejora 2013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</si>
  <si>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Arts. 8,19 ,20, 23 a), b) y c) 41 a) y d), 45 b),  82 a),e) y f),79 b) y f),  80, 81 b), c) y h) 83, 85,90 LIG; </t>
    </r>
  </si>
  <si>
    <t>arts. 60 a),114,123 DR</t>
  </si>
  <si>
    <t>Sobre el Exc.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</si>
</sst>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$-2C0A]\ #,##0.00"/>
    <numFmt numFmtId="165" formatCode="#,##0.0000"/>
    <numFmt numFmtId="166" formatCode="[$$-1004]#,##0.00"/>
    <numFmt numFmtId="167" formatCode="_ &quot;$&quot;\ * #,##0.0_ ;_ &quot;$&quot;\ * \-#,##0.0_ ;_ &quot;$&quot;\ * &quot;-&quot;??_ ;_ @_ "/>
    <numFmt numFmtId="168" formatCode="_ &quot;$&quot;\ * #,##0_ ;_ &quot;$&quot;\ * \-#,##0_ ;_ &quot;$&quot;\ * &quot;-&quot;??_ ;_ @_ "/>
    <numFmt numFmtId="169" formatCode="#,##0_ ;\-#,##0\ "/>
    <numFmt numFmtId="170" formatCode="#,##0.0"/>
    <numFmt numFmtId="171" formatCode="_ &quot;$&quot;\ * #,##0.000_ ;_ &quot;$&quot;\ * \-#,##0.000_ ;_ &quot;$&quot;\ * &quot;-&quot;??_ ;_ @_ "/>
    <numFmt numFmtId="172" formatCode="_ &quot;$&quot;\ * #,##0.0000_ ;_ &quot;$&quot;\ * \-#,##0.0000_ ;_ &quot;$&quot;\ * &quot;-&quot;??_ ;_ @_ "/>
    <numFmt numFmtId="173" formatCode="_ &quot;$&quot;\ * #,##0.00000_ ;_ &quot;$&quot;\ * \-#,##0.00000_ ;_ &quot;$&quot;\ * &quot;-&quot;??_ ;_ @_ "/>
    <numFmt numFmtId="174" formatCode="0.000"/>
    <numFmt numFmtId="175" formatCode="0.0"/>
    <numFmt numFmtId="176" formatCode="&quot;$&quot;\ 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Symbol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/>
    </xf>
    <xf numFmtId="9" fontId="0" fillId="0" borderId="0" xfId="52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 indent="5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0" fillId="32" borderId="16" xfId="0" applyNumberFormat="1" applyFill="1" applyBorder="1" applyAlignment="1">
      <alignment/>
    </xf>
    <xf numFmtId="4" fontId="0" fillId="32" borderId="15" xfId="0" applyNumberFormat="1" applyFill="1" applyBorder="1" applyAlignment="1">
      <alignment/>
    </xf>
    <xf numFmtId="4" fontId="0" fillId="32" borderId="18" xfId="0" applyNumberFormat="1" applyFill="1" applyBorder="1" applyAlignment="1">
      <alignment horizontal="center"/>
    </xf>
    <xf numFmtId="4" fontId="0" fillId="32" borderId="19" xfId="0" applyNumberFormat="1" applyFill="1" applyBorder="1" applyAlignment="1">
      <alignment horizontal="center"/>
    </xf>
    <xf numFmtId="4" fontId="0" fillId="32" borderId="13" xfId="0" applyNumberFormat="1" applyFill="1" applyBorder="1" applyAlignment="1">
      <alignment/>
    </xf>
    <xf numFmtId="4" fontId="0" fillId="0" borderId="0" xfId="0" applyNumberFormat="1" applyAlignment="1">
      <alignment horizontal="left"/>
    </xf>
    <xf numFmtId="4" fontId="0" fillId="32" borderId="12" xfId="0" applyNumberFormat="1" applyFill="1" applyBorder="1" applyAlignment="1">
      <alignment/>
    </xf>
    <xf numFmtId="4" fontId="0" fillId="32" borderId="17" xfId="0" applyNumberFormat="1" applyFill="1" applyBorder="1" applyAlignment="1">
      <alignment/>
    </xf>
    <xf numFmtId="4" fontId="2" fillId="32" borderId="1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left"/>
    </xf>
    <xf numFmtId="4" fontId="0" fillId="32" borderId="27" xfId="0" applyNumberFormat="1" applyFill="1" applyBorder="1" applyAlignment="1">
      <alignment/>
    </xf>
    <xf numFmtId="4" fontId="0" fillId="32" borderId="23" xfId="0" applyNumberFormat="1" applyFill="1" applyBorder="1" applyAlignment="1">
      <alignment/>
    </xf>
    <xf numFmtId="4" fontId="0" fillId="32" borderId="24" xfId="0" applyNumberFormat="1" applyFill="1" applyBorder="1" applyAlignment="1">
      <alignment/>
    </xf>
    <xf numFmtId="164" fontId="2" fillId="32" borderId="12" xfId="0" applyNumberFormat="1" applyFont="1" applyFill="1" applyBorder="1" applyAlignment="1">
      <alignment horizontal="center"/>
    </xf>
    <xf numFmtId="164" fontId="2" fillId="32" borderId="28" xfId="0" applyNumberFormat="1" applyFont="1" applyFill="1" applyBorder="1" applyAlignment="1">
      <alignment horizontal="center"/>
    </xf>
    <xf numFmtId="4" fontId="0" fillId="32" borderId="29" xfId="0" applyNumberFormat="1" applyFill="1" applyBorder="1" applyAlignment="1">
      <alignment/>
    </xf>
    <xf numFmtId="4" fontId="0" fillId="32" borderId="30" xfId="0" applyNumberFormat="1" applyFill="1" applyBorder="1" applyAlignment="1">
      <alignment/>
    </xf>
    <xf numFmtId="4" fontId="0" fillId="32" borderId="31" xfId="0" applyNumberFormat="1" applyFill="1" applyBorder="1" applyAlignment="1">
      <alignment/>
    </xf>
    <xf numFmtId="164" fontId="2" fillId="32" borderId="32" xfId="0" applyNumberFormat="1" applyFont="1" applyFill="1" applyBorder="1" applyAlignment="1">
      <alignment horizontal="center"/>
    </xf>
    <xf numFmtId="4" fontId="0" fillId="32" borderId="0" xfId="0" applyNumberFormat="1" applyFill="1" applyBorder="1" applyAlignment="1">
      <alignment/>
    </xf>
    <xf numFmtId="4" fontId="0" fillId="32" borderId="33" xfId="0" applyNumberFormat="1" applyFill="1" applyBorder="1" applyAlignment="1">
      <alignment/>
    </xf>
    <xf numFmtId="164" fontId="2" fillId="32" borderId="34" xfId="0" applyNumberFormat="1" applyFont="1" applyFill="1" applyBorder="1" applyAlignment="1">
      <alignment horizontal="center" vertical="center"/>
    </xf>
    <xf numFmtId="164" fontId="2" fillId="32" borderId="35" xfId="0" applyNumberFormat="1" applyFont="1" applyFill="1" applyBorder="1" applyAlignment="1">
      <alignment horizontal="center" vertical="center"/>
    </xf>
    <xf numFmtId="4" fontId="0" fillId="32" borderId="36" xfId="0" applyNumberFormat="1" applyFill="1" applyBorder="1" applyAlignment="1">
      <alignment/>
    </xf>
    <xf numFmtId="164" fontId="2" fillId="32" borderId="17" xfId="0" applyNumberFormat="1" applyFont="1" applyFill="1" applyBorder="1" applyAlignment="1">
      <alignment horizontal="center"/>
    </xf>
    <xf numFmtId="4" fontId="5" fillId="32" borderId="0" xfId="0" applyNumberFormat="1" applyFont="1" applyFill="1" applyAlignment="1">
      <alignment/>
    </xf>
    <xf numFmtId="4" fontId="0" fillId="32" borderId="0" xfId="0" applyNumberFormat="1" applyFill="1" applyAlignment="1">
      <alignment/>
    </xf>
    <xf numFmtId="4" fontId="3" fillId="32" borderId="10" xfId="0" applyNumberFormat="1" applyFont="1" applyFill="1" applyBorder="1" applyAlignment="1">
      <alignment vertical="center"/>
    </xf>
    <xf numFmtId="4" fontId="3" fillId="32" borderId="11" xfId="0" applyNumberFormat="1" applyFont="1" applyFill="1" applyBorder="1" applyAlignment="1">
      <alignment vertical="center"/>
    </xf>
    <xf numFmtId="4" fontId="3" fillId="32" borderId="16" xfId="0" applyNumberFormat="1" applyFont="1" applyFill="1" applyBorder="1" applyAlignment="1">
      <alignment vertical="center"/>
    </xf>
    <xf numFmtId="4" fontId="2" fillId="32" borderId="0" xfId="0" applyNumberFormat="1" applyFont="1" applyFill="1" applyAlignment="1">
      <alignment/>
    </xf>
    <xf numFmtId="3" fontId="2" fillId="32" borderId="10" xfId="0" applyNumberFormat="1" applyFont="1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3" fontId="2" fillId="32" borderId="13" xfId="0" applyNumberFormat="1" applyFont="1" applyFill="1" applyBorder="1" applyAlignment="1">
      <alignment horizontal="center"/>
    </xf>
    <xf numFmtId="164" fontId="0" fillId="32" borderId="0" xfId="0" applyNumberFormat="1" applyFill="1" applyBorder="1" applyAlignment="1">
      <alignment/>
    </xf>
    <xf numFmtId="4" fontId="0" fillId="32" borderId="14" xfId="0" applyNumberFormat="1" applyFill="1" applyBorder="1" applyAlignment="1">
      <alignment/>
    </xf>
    <xf numFmtId="4" fontId="0" fillId="32" borderId="10" xfId="0" applyNumberFormat="1" applyFill="1" applyBorder="1" applyAlignment="1">
      <alignment/>
    </xf>
    <xf numFmtId="3" fontId="2" fillId="32" borderId="13" xfId="0" applyNumberFormat="1" applyFont="1" applyFill="1" applyBorder="1" applyAlignment="1">
      <alignment horizontal="center"/>
    </xf>
    <xf numFmtId="9" fontId="0" fillId="32" borderId="14" xfId="52" applyFont="1" applyFill="1" applyBorder="1" applyAlignment="1">
      <alignment/>
    </xf>
    <xf numFmtId="9" fontId="0" fillId="32" borderId="0" xfId="52" applyFont="1" applyFill="1" applyBorder="1" applyAlignment="1">
      <alignment/>
    </xf>
    <xf numFmtId="3" fontId="2" fillId="32" borderId="15" xfId="0" applyNumberFormat="1" applyFont="1" applyFill="1" applyBorder="1" applyAlignment="1">
      <alignment horizontal="center"/>
    </xf>
    <xf numFmtId="164" fontId="0" fillId="32" borderId="16" xfId="0" applyNumberFormat="1" applyFill="1" applyBorder="1" applyAlignment="1">
      <alignment/>
    </xf>
    <xf numFmtId="3" fontId="2" fillId="32" borderId="0" xfId="0" applyNumberFormat="1" applyFont="1" applyFill="1" applyAlignment="1">
      <alignment horizontal="center"/>
    </xf>
    <xf numFmtId="164" fontId="0" fillId="32" borderId="0" xfId="0" applyNumberFormat="1" applyFill="1" applyAlignment="1">
      <alignment/>
    </xf>
    <xf numFmtId="0" fontId="10" fillId="33" borderId="12" xfId="0" applyFont="1" applyFill="1" applyBorder="1" applyAlignment="1">
      <alignment horizontal="center"/>
    </xf>
    <xf numFmtId="4" fontId="0" fillId="32" borderId="34" xfId="0" applyNumberFormat="1" applyFill="1" applyBorder="1" applyAlignment="1">
      <alignment/>
    </xf>
    <xf numFmtId="4" fontId="0" fillId="32" borderId="37" xfId="0" applyNumberFormat="1" applyFill="1" applyBorder="1" applyAlignment="1">
      <alignment/>
    </xf>
    <xf numFmtId="4" fontId="0" fillId="32" borderId="38" xfId="0" applyNumberForma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 horizontal="center"/>
    </xf>
    <xf numFmtId="4" fontId="2" fillId="33" borderId="22" xfId="0" applyNumberFormat="1" applyFont="1" applyFill="1" applyBorder="1" applyAlignment="1">
      <alignment horizontal="center"/>
    </xf>
    <xf numFmtId="3" fontId="0" fillId="32" borderId="10" xfId="0" applyNumberFormat="1" applyFill="1" applyBorder="1" applyAlignment="1">
      <alignment horizontal="center"/>
    </xf>
    <xf numFmtId="4" fontId="10" fillId="33" borderId="13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2" borderId="13" xfId="0" applyNumberFormat="1" applyFill="1" applyBorder="1" applyAlignment="1">
      <alignment horizontal="center"/>
    </xf>
    <xf numFmtId="166" fontId="0" fillId="32" borderId="14" xfId="0" applyNumberFormat="1" applyFill="1" applyBorder="1" applyAlignment="1">
      <alignment/>
    </xf>
    <xf numFmtId="4" fontId="0" fillId="32" borderId="13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 horizontal="center"/>
    </xf>
    <xf numFmtId="4" fontId="10" fillId="33" borderId="19" xfId="0" applyNumberFormat="1" applyFont="1" applyFill="1" applyBorder="1" applyAlignment="1">
      <alignment horizontal="center"/>
    </xf>
    <xf numFmtId="166" fontId="10" fillId="33" borderId="14" xfId="0" applyNumberFormat="1" applyFont="1" applyFill="1" applyBorder="1" applyAlignment="1">
      <alignment/>
    </xf>
    <xf numFmtId="4" fontId="10" fillId="32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4" fontId="0" fillId="32" borderId="19" xfId="0" applyNumberFormat="1" applyFill="1" applyBorder="1" applyAlignment="1">
      <alignment/>
    </xf>
    <xf numFmtId="4" fontId="10" fillId="32" borderId="0" xfId="0" applyNumberFormat="1" applyFont="1" applyFill="1" applyBorder="1" applyAlignment="1">
      <alignment/>
    </xf>
    <xf numFmtId="166" fontId="10" fillId="33" borderId="14" xfId="0" applyNumberFormat="1" applyFont="1" applyFill="1" applyBorder="1" applyAlignment="1">
      <alignment horizontal="right"/>
    </xf>
    <xf numFmtId="3" fontId="10" fillId="32" borderId="13" xfId="0" applyNumberFormat="1" applyFont="1" applyFill="1" applyBorder="1" applyAlignment="1">
      <alignment horizontal="center"/>
    </xf>
    <xf numFmtId="4" fontId="10" fillId="32" borderId="19" xfId="0" applyNumberFormat="1" applyFont="1" applyFill="1" applyBorder="1" applyAlignment="1">
      <alignment horizontal="center"/>
    </xf>
    <xf numFmtId="166" fontId="10" fillId="32" borderId="14" xfId="0" applyNumberFormat="1" applyFont="1" applyFill="1" applyBorder="1" applyAlignment="1">
      <alignment/>
    </xf>
    <xf numFmtId="4" fontId="0" fillId="32" borderId="0" xfId="0" applyNumberFormat="1" applyFont="1" applyFill="1" applyBorder="1" applyAlignment="1">
      <alignment/>
    </xf>
    <xf numFmtId="3" fontId="10" fillId="32" borderId="15" xfId="0" applyNumberFormat="1" applyFont="1" applyFill="1" applyBorder="1" applyAlignment="1">
      <alignment horizontal="center"/>
    </xf>
    <xf numFmtId="4" fontId="10" fillId="32" borderId="39" xfId="0" applyNumberFormat="1" applyFont="1" applyFill="1" applyBorder="1" applyAlignment="1">
      <alignment horizontal="center"/>
    </xf>
    <xf numFmtId="4" fontId="10" fillId="33" borderId="20" xfId="0" applyNumberFormat="1" applyFont="1" applyFill="1" applyBorder="1" applyAlignment="1">
      <alignment/>
    </xf>
    <xf numFmtId="4" fontId="10" fillId="33" borderId="21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 horizontal="center"/>
    </xf>
    <xf numFmtId="4" fontId="10" fillId="33" borderId="39" xfId="0" applyNumberFormat="1" applyFont="1" applyFill="1" applyBorder="1" applyAlignment="1">
      <alignment horizontal="center"/>
    </xf>
    <xf numFmtId="166" fontId="10" fillId="33" borderId="22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 horizontal="center"/>
    </xf>
    <xf numFmtId="4" fontId="2" fillId="33" borderId="40" xfId="0" applyNumberFormat="1" applyFont="1" applyFill="1" applyBorder="1" applyAlignment="1">
      <alignment horizontal="center"/>
    </xf>
    <xf numFmtId="166" fontId="2" fillId="33" borderId="22" xfId="0" applyNumberFormat="1" applyFont="1" applyFill="1" applyBorder="1" applyAlignment="1">
      <alignment/>
    </xf>
    <xf numFmtId="3" fontId="10" fillId="33" borderId="20" xfId="0" applyNumberFormat="1" applyFont="1" applyFill="1" applyBorder="1" applyAlignment="1">
      <alignment horizontal="center"/>
    </xf>
    <xf numFmtId="4" fontId="10" fillId="33" borderId="40" xfId="0" applyNumberFormat="1" applyFont="1" applyFill="1" applyBorder="1" applyAlignment="1">
      <alignment/>
    </xf>
    <xf numFmtId="4" fontId="2" fillId="32" borderId="0" xfId="0" applyNumberFormat="1" applyFont="1" applyFill="1" applyBorder="1" applyAlignment="1">
      <alignment/>
    </xf>
    <xf numFmtId="4" fontId="2" fillId="32" borderId="19" xfId="0" applyNumberFormat="1" applyFont="1" applyFill="1" applyBorder="1" applyAlignment="1">
      <alignment/>
    </xf>
    <xf numFmtId="166" fontId="2" fillId="32" borderId="14" xfId="0" applyNumberFormat="1" applyFont="1" applyFill="1" applyBorder="1" applyAlignment="1">
      <alignment/>
    </xf>
    <xf numFmtId="4" fontId="2" fillId="33" borderId="40" xfId="0" applyNumberFormat="1" applyFont="1" applyFill="1" applyBorder="1" applyAlignment="1">
      <alignment/>
    </xf>
    <xf numFmtId="4" fontId="0" fillId="32" borderId="25" xfId="0" applyNumberFormat="1" applyFill="1" applyBorder="1" applyAlignment="1">
      <alignment/>
    </xf>
    <xf numFmtId="4" fontId="2" fillId="32" borderId="25" xfId="0" applyNumberFormat="1" applyFont="1" applyFill="1" applyBorder="1" applyAlignment="1">
      <alignment/>
    </xf>
    <xf numFmtId="4" fontId="0" fillId="32" borderId="0" xfId="0" applyNumberFormat="1" applyFill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0" fillId="32" borderId="25" xfId="0" applyNumberFormat="1" applyFill="1" applyBorder="1" applyAlignment="1">
      <alignment horizontal="right"/>
    </xf>
    <xf numFmtId="9" fontId="0" fillId="32" borderId="25" xfId="52" applyNumberFormat="1" applyFont="1" applyFill="1" applyBorder="1" applyAlignment="1">
      <alignment/>
    </xf>
    <xf numFmtId="164" fontId="0" fillId="32" borderId="1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9" fontId="0" fillId="0" borderId="0" xfId="52" applyFont="1" applyFill="1" applyAlignment="1">
      <alignment/>
    </xf>
    <xf numFmtId="164" fontId="2" fillId="0" borderId="0" xfId="0" applyNumberFormat="1" applyFont="1" applyFill="1" applyAlignment="1">
      <alignment/>
    </xf>
    <xf numFmtId="4" fontId="0" fillId="0" borderId="26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41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42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2" fillId="0" borderId="42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32" borderId="25" xfId="0" applyNumberFormat="1" applyFill="1" applyBorder="1" applyAlignment="1">
      <alignment horizontal="center"/>
    </xf>
    <xf numFmtId="4" fontId="0" fillId="32" borderId="41" xfId="0" applyNumberFormat="1" applyFill="1" applyBorder="1" applyAlignment="1">
      <alignment horizontal="left"/>
    </xf>
    <xf numFmtId="4" fontId="0" fillId="32" borderId="31" xfId="0" applyNumberFormat="1" applyFill="1" applyBorder="1" applyAlignment="1">
      <alignment horizontal="left"/>
    </xf>
    <xf numFmtId="4" fontId="0" fillId="32" borderId="30" xfId="0" applyNumberFormat="1" applyFill="1" applyBorder="1" applyAlignment="1">
      <alignment horizontal="left"/>
    </xf>
    <xf numFmtId="4" fontId="0" fillId="32" borderId="15" xfId="0" applyNumberFormat="1" applyFont="1" applyFill="1" applyBorder="1" applyAlignment="1">
      <alignment vertical="center"/>
    </xf>
    <xf numFmtId="4" fontId="7" fillId="32" borderId="0" xfId="0" applyNumberFormat="1" applyFont="1" applyFill="1" applyBorder="1" applyAlignment="1">
      <alignment/>
    </xf>
    <xf numFmtId="166" fontId="0" fillId="32" borderId="14" xfId="0" applyNumberFormat="1" applyFill="1" applyBorder="1" applyAlignment="1">
      <alignment horizontal="right"/>
    </xf>
    <xf numFmtId="4" fontId="8" fillId="32" borderId="0" xfId="0" applyNumberFormat="1" applyFont="1" applyFill="1" applyBorder="1" applyAlignment="1">
      <alignment/>
    </xf>
    <xf numFmtId="3" fontId="8" fillId="32" borderId="13" xfId="0" applyNumberFormat="1" applyFont="1" applyFill="1" applyBorder="1" applyAlignment="1">
      <alignment horizontal="center"/>
    </xf>
    <xf numFmtId="4" fontId="8" fillId="32" borderId="19" xfId="0" applyNumberFormat="1" applyFont="1" applyFill="1" applyBorder="1" applyAlignment="1">
      <alignment horizontal="center"/>
    </xf>
    <xf numFmtId="166" fontId="8" fillId="32" borderId="14" xfId="0" applyNumberFormat="1" applyFont="1" applyFill="1" applyBorder="1" applyAlignment="1">
      <alignment/>
    </xf>
    <xf numFmtId="4" fontId="0" fillId="32" borderId="45" xfId="0" applyNumberFormat="1" applyFill="1" applyBorder="1" applyAlignment="1">
      <alignment horizontal="left"/>
    </xf>
    <xf numFmtId="4" fontId="0" fillId="32" borderId="0" xfId="0" applyNumberFormat="1" applyFill="1" applyBorder="1" applyAlignment="1">
      <alignment horizontal="left"/>
    </xf>
    <xf numFmtId="9" fontId="0" fillId="32" borderId="33" xfId="52" applyFont="1" applyFill="1" applyBorder="1" applyAlignment="1">
      <alignment/>
    </xf>
    <xf numFmtId="4" fontId="0" fillId="32" borderId="42" xfId="0" applyNumberFormat="1" applyFill="1" applyBorder="1" applyAlignment="1">
      <alignment/>
    </xf>
    <xf numFmtId="4" fontId="0" fillId="32" borderId="43" xfId="0" applyNumberFormat="1" applyFill="1" applyBorder="1" applyAlignment="1">
      <alignment horizontal="left"/>
    </xf>
    <xf numFmtId="9" fontId="0" fillId="32" borderId="44" xfId="52" applyFont="1" applyFill="1" applyBorder="1" applyAlignment="1">
      <alignment/>
    </xf>
    <xf numFmtId="4" fontId="0" fillId="32" borderId="26" xfId="0" applyNumberFormat="1" applyFill="1" applyBorder="1" applyAlignment="1">
      <alignment horizontal="left"/>
    </xf>
    <xf numFmtId="4" fontId="0" fillId="32" borderId="23" xfId="0" applyNumberFormat="1" applyFill="1" applyBorder="1" applyAlignment="1">
      <alignment horizontal="left"/>
    </xf>
    <xf numFmtId="9" fontId="0" fillId="32" borderId="24" xfId="52" applyFont="1" applyFill="1" applyBorder="1" applyAlignment="1">
      <alignment/>
    </xf>
    <xf numFmtId="4" fontId="0" fillId="32" borderId="43" xfId="0" applyNumberFormat="1" applyFill="1" applyBorder="1" applyAlignment="1">
      <alignment/>
    </xf>
    <xf numFmtId="4" fontId="0" fillId="32" borderId="44" xfId="0" applyNumberFormat="1" applyFill="1" applyBorder="1" applyAlignment="1">
      <alignment/>
    </xf>
    <xf numFmtId="164" fontId="0" fillId="32" borderId="11" xfId="0" applyNumberFormat="1" applyFill="1" applyBorder="1" applyAlignment="1">
      <alignment/>
    </xf>
    <xf numFmtId="9" fontId="0" fillId="32" borderId="12" xfId="52" applyFont="1" applyFill="1" applyBorder="1" applyAlignment="1">
      <alignment/>
    </xf>
    <xf numFmtId="9" fontId="0" fillId="32" borderId="17" xfId="52" applyFont="1" applyFill="1" applyBorder="1" applyAlignment="1">
      <alignment/>
    </xf>
    <xf numFmtId="3" fontId="0" fillId="32" borderId="25" xfId="0" applyNumberFormat="1" applyFill="1" applyBorder="1" applyAlignment="1">
      <alignment/>
    </xf>
    <xf numFmtId="4" fontId="0" fillId="32" borderId="0" xfId="0" applyNumberFormat="1" applyFill="1" applyBorder="1" applyAlignment="1">
      <alignment horizontal="center"/>
    </xf>
    <xf numFmtId="3" fontId="0" fillId="32" borderId="12" xfId="0" applyNumberFormat="1" applyFill="1" applyBorder="1" applyAlignment="1">
      <alignment/>
    </xf>
    <xf numFmtId="3" fontId="0" fillId="32" borderId="14" xfId="0" applyNumberFormat="1" applyFill="1" applyBorder="1" applyAlignment="1">
      <alignment/>
    </xf>
    <xf numFmtId="3" fontId="0" fillId="32" borderId="16" xfId="0" applyNumberFormat="1" applyFill="1" applyBorder="1" applyAlignment="1">
      <alignment/>
    </xf>
    <xf numFmtId="3" fontId="0" fillId="32" borderId="0" xfId="0" applyNumberFormat="1" applyFill="1" applyBorder="1" applyAlignment="1">
      <alignment/>
    </xf>
    <xf numFmtId="9" fontId="0" fillId="32" borderId="0" xfId="52" applyNumberFormat="1" applyFont="1" applyFill="1" applyBorder="1" applyAlignment="1">
      <alignment/>
    </xf>
    <xf numFmtId="14" fontId="0" fillId="32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left" indent="5"/>
    </xf>
    <xf numFmtId="44" fontId="0" fillId="0" borderId="0" xfId="48" applyFont="1" applyAlignment="1">
      <alignment/>
    </xf>
    <xf numFmtId="44" fontId="2" fillId="0" borderId="0" xfId="48" applyFont="1" applyAlignment="1">
      <alignment/>
    </xf>
    <xf numFmtId="169" fontId="0" fillId="0" borderId="0" xfId="48" applyNumberFormat="1" applyFont="1" applyAlignment="1">
      <alignment/>
    </xf>
    <xf numFmtId="0" fontId="1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9" fontId="0" fillId="0" borderId="18" xfId="52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9" fontId="0" fillId="0" borderId="19" xfId="52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4" fontId="0" fillId="0" borderId="14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9" fontId="0" fillId="0" borderId="40" xfId="52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40" xfId="0" applyNumberFormat="1" applyFill="1" applyBorder="1" applyAlignment="1">
      <alignment/>
    </xf>
    <xf numFmtId="4" fontId="0" fillId="0" borderId="22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165" fontId="0" fillId="0" borderId="17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176" fontId="0" fillId="0" borderId="19" xfId="48" applyNumberFormat="1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0" fontId="0" fillId="32" borderId="0" xfId="0" applyFill="1" applyAlignment="1">
      <alignment/>
    </xf>
    <xf numFmtId="4" fontId="10" fillId="34" borderId="13" xfId="0" applyNumberFormat="1" applyFont="1" applyFill="1" applyBorder="1" applyAlignment="1">
      <alignment/>
    </xf>
    <xf numFmtId="4" fontId="10" fillId="34" borderId="0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3" fontId="0" fillId="34" borderId="13" xfId="0" applyNumberFormat="1" applyFill="1" applyBorder="1" applyAlignment="1">
      <alignment horizontal="center"/>
    </xf>
    <xf numFmtId="4" fontId="0" fillId="34" borderId="19" xfId="0" applyNumberFormat="1" applyFill="1" applyBorder="1" applyAlignment="1">
      <alignment horizontal="center"/>
    </xf>
    <xf numFmtId="166" fontId="10" fillId="34" borderId="14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3" fontId="2" fillId="32" borderId="10" xfId="0" applyNumberFormat="1" applyFont="1" applyFill="1" applyBorder="1" applyAlignment="1">
      <alignment horizontal="center"/>
    </xf>
    <xf numFmtId="4" fontId="0" fillId="32" borderId="11" xfId="0" applyNumberFormat="1" applyFill="1" applyBorder="1" applyAlignment="1">
      <alignment horizontal="center"/>
    </xf>
    <xf numFmtId="4" fontId="0" fillId="32" borderId="15" xfId="0" applyNumberFormat="1" applyFont="1" applyFill="1" applyBorder="1" applyAlignment="1">
      <alignment/>
    </xf>
    <xf numFmtId="4" fontId="0" fillId="32" borderId="16" xfId="0" applyNumberFormat="1" applyFont="1" applyFill="1" applyBorder="1" applyAlignment="1">
      <alignment/>
    </xf>
    <xf numFmtId="4" fontId="0" fillId="32" borderId="39" xfId="0" applyNumberFormat="1" applyFill="1" applyBorder="1" applyAlignment="1">
      <alignment/>
    </xf>
    <xf numFmtId="4" fontId="3" fillId="0" borderId="10" xfId="0" applyNumberFormat="1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left" vertical="center"/>
    </xf>
    <xf numFmtId="4" fontId="0" fillId="0" borderId="12" xfId="0" applyNumberFormat="1" applyBorder="1" applyAlignment="1">
      <alignment horizontal="left" vertical="center"/>
    </xf>
    <xf numFmtId="4" fontId="0" fillId="0" borderId="15" xfId="0" applyNumberFormat="1" applyBorder="1" applyAlignment="1">
      <alignment horizontal="left" vertical="center"/>
    </xf>
    <xf numFmtId="4" fontId="0" fillId="0" borderId="16" xfId="0" applyNumberFormat="1" applyBorder="1" applyAlignment="1">
      <alignment horizontal="left" vertical="center"/>
    </xf>
    <xf numFmtId="4" fontId="0" fillId="0" borderId="17" xfId="0" applyNumberFormat="1" applyBorder="1" applyAlignment="1">
      <alignment horizontal="left" vertical="center"/>
    </xf>
    <xf numFmtId="4" fontId="0" fillId="32" borderId="41" xfId="0" applyNumberFormat="1" applyFill="1" applyBorder="1" applyAlignment="1">
      <alignment horizontal="center"/>
    </xf>
    <xf numFmtId="4" fontId="0" fillId="32" borderId="31" xfId="0" applyNumberFormat="1" applyFill="1" applyBorder="1" applyAlignment="1">
      <alignment horizontal="center"/>
    </xf>
    <xf numFmtId="0" fontId="10" fillId="33" borderId="46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4" fontId="10" fillId="33" borderId="11" xfId="0" applyNumberFormat="1" applyFont="1" applyFill="1" applyBorder="1" applyAlignment="1">
      <alignment horizontal="center"/>
    </xf>
    <xf numFmtId="4" fontId="10" fillId="33" borderId="12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left"/>
    </xf>
    <xf numFmtId="4" fontId="2" fillId="32" borderId="31" xfId="0" applyNumberFormat="1" applyFont="1" applyFill="1" applyBorder="1" applyAlignment="1">
      <alignment horizontal="left"/>
    </xf>
    <xf numFmtId="4" fontId="2" fillId="32" borderId="41" xfId="0" applyNumberFormat="1" applyFont="1" applyFill="1" applyBorder="1" applyAlignment="1">
      <alignment horizontal="center"/>
    </xf>
    <xf numFmtId="4" fontId="2" fillId="32" borderId="30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166" fontId="0" fillId="32" borderId="12" xfId="0" applyNumberFormat="1" applyFill="1" applyBorder="1" applyAlignment="1">
      <alignment/>
    </xf>
    <xf numFmtId="4" fontId="10" fillId="33" borderId="14" xfId="0" applyNumberFormat="1" applyFont="1" applyFill="1" applyBorder="1" applyAlignment="1">
      <alignment/>
    </xf>
    <xf numFmtId="4" fontId="2" fillId="32" borderId="20" xfId="0" applyNumberFormat="1" applyFont="1" applyFill="1" applyBorder="1" applyAlignment="1">
      <alignment horizontal="center"/>
    </xf>
    <xf numFmtId="4" fontId="0" fillId="32" borderId="21" xfId="0" applyNumberFormat="1" applyFill="1" applyBorder="1" applyAlignment="1">
      <alignment/>
    </xf>
    <xf numFmtId="3" fontId="2" fillId="32" borderId="20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38</xdr:row>
      <xdr:rowOff>85725</xdr:rowOff>
    </xdr:from>
    <xdr:to>
      <xdr:col>0</xdr:col>
      <xdr:colOff>428625</xdr:colOff>
      <xdr:row>40</xdr:row>
      <xdr:rowOff>57150</xdr:rowOff>
    </xdr:to>
    <xdr:sp>
      <xdr:nvSpPr>
        <xdr:cNvPr id="1" name="22 Flecha abajo"/>
        <xdr:cNvSpPr>
          <a:spLocks/>
        </xdr:cNvSpPr>
      </xdr:nvSpPr>
      <xdr:spPr>
        <a:xfrm>
          <a:off x="285750" y="7353300"/>
          <a:ext cx="142875" cy="35242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43</xdr:row>
      <xdr:rowOff>38100</xdr:rowOff>
    </xdr:from>
    <xdr:to>
      <xdr:col>0</xdr:col>
      <xdr:colOff>428625</xdr:colOff>
      <xdr:row>45</xdr:row>
      <xdr:rowOff>9525</xdr:rowOff>
    </xdr:to>
    <xdr:sp>
      <xdr:nvSpPr>
        <xdr:cNvPr id="2" name="25 Flecha abajo"/>
        <xdr:cNvSpPr>
          <a:spLocks/>
        </xdr:cNvSpPr>
      </xdr:nvSpPr>
      <xdr:spPr>
        <a:xfrm>
          <a:off x="295275" y="8258175"/>
          <a:ext cx="133350" cy="35242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47</xdr:row>
      <xdr:rowOff>47625</xdr:rowOff>
    </xdr:from>
    <xdr:to>
      <xdr:col>0</xdr:col>
      <xdr:colOff>428625</xdr:colOff>
      <xdr:row>49</xdr:row>
      <xdr:rowOff>19050</xdr:rowOff>
    </xdr:to>
    <xdr:sp>
      <xdr:nvSpPr>
        <xdr:cNvPr id="3" name="27 Flecha abajo"/>
        <xdr:cNvSpPr>
          <a:spLocks/>
        </xdr:cNvSpPr>
      </xdr:nvSpPr>
      <xdr:spPr>
        <a:xfrm>
          <a:off x="295275" y="9029700"/>
          <a:ext cx="133350" cy="35242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</xdr:colOff>
      <xdr:row>41</xdr:row>
      <xdr:rowOff>47625</xdr:rowOff>
    </xdr:from>
    <xdr:to>
      <xdr:col>1</xdr:col>
      <xdr:colOff>638175</xdr:colOff>
      <xdr:row>41</xdr:row>
      <xdr:rowOff>190500</xdr:rowOff>
    </xdr:to>
    <xdr:sp>
      <xdr:nvSpPr>
        <xdr:cNvPr id="4" name="31 Flecha abajo"/>
        <xdr:cNvSpPr>
          <a:spLocks/>
        </xdr:cNvSpPr>
      </xdr:nvSpPr>
      <xdr:spPr>
        <a:xfrm rot="16200000">
          <a:off x="1066800" y="7886700"/>
          <a:ext cx="342900" cy="14287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42</xdr:row>
      <xdr:rowOff>47625</xdr:rowOff>
    </xdr:from>
    <xdr:to>
      <xdr:col>1</xdr:col>
      <xdr:colOff>485775</xdr:colOff>
      <xdr:row>44</xdr:row>
      <xdr:rowOff>9525</xdr:rowOff>
    </xdr:to>
    <xdr:sp>
      <xdr:nvSpPr>
        <xdr:cNvPr id="5" name="33 Flecha abajo"/>
        <xdr:cNvSpPr>
          <a:spLocks/>
        </xdr:cNvSpPr>
      </xdr:nvSpPr>
      <xdr:spPr>
        <a:xfrm rot="18900000">
          <a:off x="1114425" y="8077200"/>
          <a:ext cx="142875" cy="342900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685800</xdr:colOff>
      <xdr:row>44</xdr:row>
      <xdr:rowOff>38100</xdr:rowOff>
    </xdr:from>
    <xdr:to>
      <xdr:col>2</xdr:col>
      <xdr:colOff>1038225</xdr:colOff>
      <xdr:row>44</xdr:row>
      <xdr:rowOff>180975</xdr:rowOff>
    </xdr:to>
    <xdr:sp>
      <xdr:nvSpPr>
        <xdr:cNvPr id="6" name="35 Flecha abajo"/>
        <xdr:cNvSpPr>
          <a:spLocks/>
        </xdr:cNvSpPr>
      </xdr:nvSpPr>
      <xdr:spPr>
        <a:xfrm rot="16200000">
          <a:off x="2200275" y="8448675"/>
          <a:ext cx="352425" cy="14287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48</xdr:row>
      <xdr:rowOff>57150</xdr:rowOff>
    </xdr:from>
    <xdr:to>
      <xdr:col>4</xdr:col>
      <xdr:colOff>0</xdr:colOff>
      <xdr:row>49</xdr:row>
      <xdr:rowOff>0</xdr:rowOff>
    </xdr:to>
    <xdr:sp>
      <xdr:nvSpPr>
        <xdr:cNvPr id="7" name="37 Flecha abajo"/>
        <xdr:cNvSpPr>
          <a:spLocks/>
        </xdr:cNvSpPr>
      </xdr:nvSpPr>
      <xdr:spPr>
        <a:xfrm rot="16200000">
          <a:off x="3124200" y="9229725"/>
          <a:ext cx="314325" cy="133350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41</xdr:row>
      <xdr:rowOff>47625</xdr:rowOff>
    </xdr:from>
    <xdr:to>
      <xdr:col>4</xdr:col>
      <xdr:colOff>628650</xdr:colOff>
      <xdr:row>41</xdr:row>
      <xdr:rowOff>190500</xdr:rowOff>
    </xdr:to>
    <xdr:sp>
      <xdr:nvSpPr>
        <xdr:cNvPr id="8" name="38 Flecha abajo"/>
        <xdr:cNvSpPr>
          <a:spLocks/>
        </xdr:cNvSpPr>
      </xdr:nvSpPr>
      <xdr:spPr>
        <a:xfrm rot="16200000">
          <a:off x="3714750" y="7886700"/>
          <a:ext cx="352425" cy="14287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52</xdr:row>
      <xdr:rowOff>57150</xdr:rowOff>
    </xdr:from>
    <xdr:to>
      <xdr:col>4</xdr:col>
      <xdr:colOff>542925</xdr:colOff>
      <xdr:row>53</xdr:row>
      <xdr:rowOff>9525</xdr:rowOff>
    </xdr:to>
    <xdr:sp>
      <xdr:nvSpPr>
        <xdr:cNvPr id="9" name="40 Flecha abajo"/>
        <xdr:cNvSpPr>
          <a:spLocks/>
        </xdr:cNvSpPr>
      </xdr:nvSpPr>
      <xdr:spPr>
        <a:xfrm rot="16200000">
          <a:off x="3629025" y="9991725"/>
          <a:ext cx="352425" cy="14287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447675</xdr:colOff>
      <xdr:row>50</xdr:row>
      <xdr:rowOff>161925</xdr:rowOff>
    </xdr:from>
    <xdr:to>
      <xdr:col>1</xdr:col>
      <xdr:colOff>581025</xdr:colOff>
      <xdr:row>52</xdr:row>
      <xdr:rowOff>133350</xdr:rowOff>
    </xdr:to>
    <xdr:sp>
      <xdr:nvSpPr>
        <xdr:cNvPr id="10" name="42 Flecha abajo"/>
        <xdr:cNvSpPr>
          <a:spLocks/>
        </xdr:cNvSpPr>
      </xdr:nvSpPr>
      <xdr:spPr>
        <a:xfrm rot="18900000">
          <a:off x="1219200" y="9715500"/>
          <a:ext cx="133350" cy="35242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49</xdr:row>
      <xdr:rowOff>0</xdr:rowOff>
    </xdr:from>
    <xdr:to>
      <xdr:col>5</xdr:col>
      <xdr:colOff>161925</xdr:colOff>
      <xdr:row>50</xdr:row>
      <xdr:rowOff>66675</xdr:rowOff>
    </xdr:to>
    <xdr:sp>
      <xdr:nvSpPr>
        <xdr:cNvPr id="11" name="43 Flecha abajo"/>
        <xdr:cNvSpPr>
          <a:spLocks/>
        </xdr:cNvSpPr>
      </xdr:nvSpPr>
      <xdr:spPr>
        <a:xfrm rot="18900000">
          <a:off x="4410075" y="9363075"/>
          <a:ext cx="104775" cy="257175"/>
        </a:xfrm>
        <a:prstGeom prst="downArrow">
          <a:avLst>
            <a:gd name="adj" fmla="val 2879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49</xdr:row>
      <xdr:rowOff>66675</xdr:rowOff>
    </xdr:from>
    <xdr:to>
      <xdr:col>1</xdr:col>
      <xdr:colOff>714375</xdr:colOff>
      <xdr:row>50</xdr:row>
      <xdr:rowOff>19050</xdr:rowOff>
    </xdr:to>
    <xdr:sp>
      <xdr:nvSpPr>
        <xdr:cNvPr id="12" name="44 Flecha abajo"/>
        <xdr:cNvSpPr>
          <a:spLocks/>
        </xdr:cNvSpPr>
      </xdr:nvSpPr>
      <xdr:spPr>
        <a:xfrm rot="13500000">
          <a:off x="1133475" y="9429750"/>
          <a:ext cx="352425" cy="14287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904875</xdr:colOff>
      <xdr:row>48</xdr:row>
      <xdr:rowOff>38100</xdr:rowOff>
    </xdr:from>
    <xdr:to>
      <xdr:col>5</xdr:col>
      <xdr:colOff>228600</xdr:colOff>
      <xdr:row>48</xdr:row>
      <xdr:rowOff>142875</xdr:rowOff>
    </xdr:to>
    <xdr:sp>
      <xdr:nvSpPr>
        <xdr:cNvPr id="13" name="46 Flecha abajo"/>
        <xdr:cNvSpPr>
          <a:spLocks/>
        </xdr:cNvSpPr>
      </xdr:nvSpPr>
      <xdr:spPr>
        <a:xfrm rot="13500000">
          <a:off x="4343400" y="9210675"/>
          <a:ext cx="238125" cy="104775"/>
        </a:xfrm>
        <a:prstGeom prst="downArrow">
          <a:avLst>
            <a:gd name="adj" fmla="val 2879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438150</xdr:colOff>
      <xdr:row>40</xdr:row>
      <xdr:rowOff>38100</xdr:rowOff>
    </xdr:from>
    <xdr:to>
      <xdr:col>6</xdr:col>
      <xdr:colOff>790575</xdr:colOff>
      <xdr:row>40</xdr:row>
      <xdr:rowOff>171450</xdr:rowOff>
    </xdr:to>
    <xdr:sp>
      <xdr:nvSpPr>
        <xdr:cNvPr id="14" name="47 Flecha abajo"/>
        <xdr:cNvSpPr>
          <a:spLocks/>
        </xdr:cNvSpPr>
      </xdr:nvSpPr>
      <xdr:spPr>
        <a:xfrm rot="13500000">
          <a:off x="5638800" y="7686675"/>
          <a:ext cx="352425" cy="133350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42</xdr:row>
      <xdr:rowOff>9525</xdr:rowOff>
    </xdr:from>
    <xdr:to>
      <xdr:col>6</xdr:col>
      <xdr:colOff>657225</xdr:colOff>
      <xdr:row>43</xdr:row>
      <xdr:rowOff>171450</xdr:rowOff>
    </xdr:to>
    <xdr:sp>
      <xdr:nvSpPr>
        <xdr:cNvPr id="15" name="48 Flecha abajo"/>
        <xdr:cNvSpPr>
          <a:spLocks/>
        </xdr:cNvSpPr>
      </xdr:nvSpPr>
      <xdr:spPr>
        <a:xfrm rot="18900000">
          <a:off x="5724525" y="8039100"/>
          <a:ext cx="133350" cy="35242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428625</xdr:colOff>
      <xdr:row>41</xdr:row>
      <xdr:rowOff>76200</xdr:rowOff>
    </xdr:from>
    <xdr:to>
      <xdr:col>6</xdr:col>
      <xdr:colOff>781050</xdr:colOff>
      <xdr:row>42</xdr:row>
      <xdr:rowOff>19050</xdr:rowOff>
    </xdr:to>
    <xdr:sp>
      <xdr:nvSpPr>
        <xdr:cNvPr id="16" name="50 Flecha abajo"/>
        <xdr:cNvSpPr>
          <a:spLocks/>
        </xdr:cNvSpPr>
      </xdr:nvSpPr>
      <xdr:spPr>
        <a:xfrm rot="16200000">
          <a:off x="5629275" y="7915275"/>
          <a:ext cx="352425" cy="133350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561975</xdr:colOff>
      <xdr:row>38</xdr:row>
      <xdr:rowOff>123825</xdr:rowOff>
    </xdr:from>
    <xdr:to>
      <xdr:col>1</xdr:col>
      <xdr:colOff>533400</xdr:colOff>
      <xdr:row>40</xdr:row>
      <xdr:rowOff>85725</xdr:rowOff>
    </xdr:to>
    <xdr:sp>
      <xdr:nvSpPr>
        <xdr:cNvPr id="17" name="13 CuadroTexto"/>
        <xdr:cNvSpPr txBox="1">
          <a:spLocks noChangeArrowheads="1"/>
        </xdr:cNvSpPr>
      </xdr:nvSpPr>
      <xdr:spPr>
        <a:xfrm>
          <a:off x="561975" y="7391400"/>
          <a:ext cx="742950" cy="3429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concepto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view="pageLayout" zoomScale="80" zoomScalePageLayoutView="80" workbookViewId="0" topLeftCell="A16">
      <selection activeCell="A34" sqref="A34:IV34"/>
    </sheetView>
  </sheetViews>
  <sheetFormatPr defaultColWidth="11.57421875" defaultRowHeight="15"/>
  <cols>
    <col min="1" max="1" width="22.00390625" style="1" customWidth="1"/>
    <col min="2" max="2" width="14.421875" style="1" bestFit="1" customWidth="1"/>
    <col min="3" max="4" width="11.57421875" style="1" customWidth="1"/>
    <col min="5" max="5" width="21.8515625" style="1" customWidth="1"/>
    <col min="6" max="6" width="12.8515625" style="1" customWidth="1"/>
    <col min="7" max="7" width="11.57421875" style="1" customWidth="1"/>
    <col min="8" max="8" width="17.7109375" style="1" customWidth="1"/>
    <col min="9" max="16384" width="11.57421875" style="1" customWidth="1"/>
  </cols>
  <sheetData>
    <row r="1" ht="15.75">
      <c r="A1" s="3" t="s">
        <v>1</v>
      </c>
    </row>
    <row r="2" ht="15.75" thickBot="1"/>
    <row r="3" spans="1:8" ht="15">
      <c r="A3" s="261" t="s">
        <v>359</v>
      </c>
      <c r="B3" s="262"/>
      <c r="C3" s="262"/>
      <c r="D3" s="262"/>
      <c r="E3" s="262"/>
      <c r="F3" s="262"/>
      <c r="G3" s="262"/>
      <c r="H3" s="263"/>
    </row>
    <row r="4" spans="1:8" ht="15.75" thickBot="1">
      <c r="A4" s="264"/>
      <c r="B4" s="265"/>
      <c r="C4" s="265"/>
      <c r="D4" s="265"/>
      <c r="E4" s="265"/>
      <c r="F4" s="265"/>
      <c r="G4" s="265"/>
      <c r="H4" s="266"/>
    </row>
    <row r="6" ht="15">
      <c r="A6" s="2" t="s">
        <v>0</v>
      </c>
    </row>
    <row r="7" spans="1:7" ht="15">
      <c r="A7" s="1" t="s">
        <v>2</v>
      </c>
      <c r="B7" s="133">
        <v>2500</v>
      </c>
      <c r="C7" s="136" t="s">
        <v>3</v>
      </c>
      <c r="D7" s="136"/>
      <c r="E7" s="136" t="s">
        <v>4</v>
      </c>
      <c r="F7" s="7">
        <v>12</v>
      </c>
      <c r="G7" s="1" t="s">
        <v>12</v>
      </c>
    </row>
    <row r="8" spans="1:6" ht="15">
      <c r="A8" s="4" t="s">
        <v>5</v>
      </c>
      <c r="B8" s="133">
        <v>210000</v>
      </c>
      <c r="C8" s="136"/>
      <c r="D8" s="136"/>
      <c r="E8" s="136" t="s">
        <v>7</v>
      </c>
      <c r="F8" s="5">
        <v>0.2</v>
      </c>
    </row>
    <row r="9" spans="1:6" ht="15">
      <c r="A9" s="34" t="s">
        <v>356</v>
      </c>
      <c r="B9" s="133">
        <v>2300</v>
      </c>
      <c r="C9" s="136"/>
      <c r="D9" s="136"/>
      <c r="E9" s="136" t="s">
        <v>6</v>
      </c>
      <c r="F9" s="5">
        <v>0.8</v>
      </c>
    </row>
    <row r="10" spans="1:6" ht="15">
      <c r="A10" s="34" t="s">
        <v>357</v>
      </c>
      <c r="B10" s="137">
        <v>0.05</v>
      </c>
      <c r="C10" s="136"/>
      <c r="D10" s="136"/>
      <c r="E10" s="136" t="s">
        <v>25</v>
      </c>
      <c r="F10" s="5">
        <v>0.02</v>
      </c>
    </row>
    <row r="11" spans="1:6" ht="15">
      <c r="A11" s="4"/>
      <c r="B11" s="136"/>
      <c r="C11" s="136"/>
      <c r="D11" s="136"/>
      <c r="E11" s="136"/>
      <c r="F11" s="5"/>
    </row>
    <row r="12" spans="1:5" ht="15">
      <c r="A12" s="1" t="s">
        <v>8</v>
      </c>
      <c r="B12" s="136"/>
      <c r="C12" s="193">
        <v>40544</v>
      </c>
      <c r="D12" s="194" t="s">
        <v>9</v>
      </c>
      <c r="E12" s="193">
        <v>42369</v>
      </c>
    </row>
    <row r="13" spans="1:5" ht="15">
      <c r="A13" s="1" t="s">
        <v>11</v>
      </c>
      <c r="B13" s="195"/>
      <c r="C13" s="136"/>
      <c r="D13" s="133">
        <v>42000</v>
      </c>
      <c r="E13" s="136"/>
    </row>
    <row r="14" spans="1:5" ht="15">
      <c r="A14" s="1" t="s">
        <v>10</v>
      </c>
      <c r="B14" s="136"/>
      <c r="C14" s="136"/>
      <c r="D14" s="133">
        <v>32000</v>
      </c>
      <c r="E14" s="136"/>
    </row>
    <row r="15" spans="1:5" ht="15">
      <c r="A15" s="1" t="s">
        <v>365</v>
      </c>
      <c r="B15" s="136"/>
      <c r="C15" s="136"/>
      <c r="D15" s="133">
        <v>12000</v>
      </c>
      <c r="E15" s="136"/>
    </row>
    <row r="16" spans="2:5" ht="15">
      <c r="B16" s="136"/>
      <c r="C16" s="136"/>
      <c r="D16" s="136"/>
      <c r="E16" s="136"/>
    </row>
    <row r="17" ht="15.75" thickBot="1">
      <c r="A17" s="2" t="s">
        <v>13</v>
      </c>
    </row>
    <row r="18" spans="1:7" ht="15">
      <c r="A18" s="10"/>
      <c r="B18" s="11"/>
      <c r="C18" s="11"/>
      <c r="D18" s="11"/>
      <c r="E18" s="11"/>
      <c r="F18" s="12" t="s">
        <v>20</v>
      </c>
      <c r="G18" s="13" t="s">
        <v>19</v>
      </c>
    </row>
    <row r="19" spans="1:7" ht="15">
      <c r="A19" s="14" t="s">
        <v>14</v>
      </c>
      <c r="B19" s="15"/>
      <c r="C19" s="15"/>
      <c r="D19" s="15"/>
      <c r="E19" s="15"/>
      <c r="F19" s="16"/>
      <c r="G19" s="17"/>
    </row>
    <row r="20" spans="1:7" ht="15">
      <c r="A20" s="14" t="s">
        <v>15</v>
      </c>
      <c r="B20" s="15"/>
      <c r="C20" s="15"/>
      <c r="D20" s="15"/>
      <c r="E20" s="15"/>
      <c r="F20" s="16" t="s">
        <v>21</v>
      </c>
      <c r="G20" s="191">
        <f>B7*F7</f>
        <v>30000</v>
      </c>
    </row>
    <row r="21" spans="1:7" ht="15">
      <c r="A21" s="14" t="s">
        <v>353</v>
      </c>
      <c r="B21" s="15"/>
      <c r="C21" s="15"/>
      <c r="D21" s="15"/>
      <c r="E21" s="15"/>
      <c r="F21" s="16"/>
      <c r="G21" s="191"/>
    </row>
    <row r="22" spans="1:8" ht="15">
      <c r="A22" s="14" t="s">
        <v>354</v>
      </c>
      <c r="B22" s="15"/>
      <c r="C22" s="15"/>
      <c r="D22" s="15"/>
      <c r="E22" s="15"/>
      <c r="F22" s="16" t="s">
        <v>22</v>
      </c>
      <c r="G22" s="191">
        <f>D46</f>
        <v>9483.870967741936</v>
      </c>
      <c r="H22" s="1" t="s">
        <v>16</v>
      </c>
    </row>
    <row r="23" spans="1:7" ht="15">
      <c r="A23" s="14" t="s">
        <v>355</v>
      </c>
      <c r="B23" s="15"/>
      <c r="C23" s="15"/>
      <c r="D23" s="15"/>
      <c r="E23" s="15"/>
      <c r="F23" s="16" t="s">
        <v>23</v>
      </c>
      <c r="G23" s="191">
        <f>D15</f>
        <v>12000</v>
      </c>
    </row>
    <row r="24" spans="1:7" ht="15">
      <c r="A24" s="14" t="s">
        <v>360</v>
      </c>
      <c r="B24" s="15"/>
      <c r="C24" s="15"/>
      <c r="D24" s="15"/>
      <c r="E24" s="15"/>
      <c r="F24" s="185" t="s">
        <v>334</v>
      </c>
      <c r="G24" s="191">
        <v>2300</v>
      </c>
    </row>
    <row r="25" spans="1:7" ht="15">
      <c r="A25" s="14"/>
      <c r="B25" s="15"/>
      <c r="C25" s="15"/>
      <c r="D25" s="15"/>
      <c r="E25" s="15"/>
      <c r="F25" s="16"/>
      <c r="G25" s="191"/>
    </row>
    <row r="26" spans="1:7" ht="15">
      <c r="A26" s="22" t="s">
        <v>17</v>
      </c>
      <c r="B26" s="23"/>
      <c r="C26" s="23"/>
      <c r="D26" s="23"/>
      <c r="E26" s="23"/>
      <c r="F26" s="24"/>
      <c r="G26" s="192">
        <f>SUM(G20:G25)</f>
        <v>53783.87096774194</v>
      </c>
    </row>
    <row r="27" spans="1:7" ht="15">
      <c r="A27" s="14"/>
      <c r="B27" s="15"/>
      <c r="C27" s="15"/>
      <c r="D27" s="15"/>
      <c r="E27" s="15"/>
      <c r="F27" s="16"/>
      <c r="G27" s="191"/>
    </row>
    <row r="28" spans="1:7" ht="15">
      <c r="A28" s="14" t="s">
        <v>18</v>
      </c>
      <c r="B28" s="15"/>
      <c r="C28" s="15"/>
      <c r="D28" s="15"/>
      <c r="E28" s="15"/>
      <c r="F28" s="185" t="s">
        <v>24</v>
      </c>
      <c r="G28" s="191">
        <f>-B8*F9*F10</f>
        <v>-3360</v>
      </c>
    </row>
    <row r="29" spans="1:8" ht="15">
      <c r="A29" s="14" t="s">
        <v>47</v>
      </c>
      <c r="B29" s="15"/>
      <c r="C29" s="15"/>
      <c r="D29" s="15"/>
      <c r="E29" s="15"/>
      <c r="F29" s="185" t="s">
        <v>22</v>
      </c>
      <c r="G29" s="191">
        <f>-C60</f>
        <v>-673.7967914438502</v>
      </c>
      <c r="H29" s="1" t="s">
        <v>34</v>
      </c>
    </row>
    <row r="30" spans="1:8" ht="15">
      <c r="A30" s="14" t="s">
        <v>48</v>
      </c>
      <c r="B30" s="15"/>
      <c r="C30" s="15"/>
      <c r="D30" s="15"/>
      <c r="E30" s="15"/>
      <c r="F30" s="185" t="str">
        <f>F29</f>
        <v>DR. 147</v>
      </c>
      <c r="G30" s="191">
        <f>-D62</f>
        <v>-513.3689839572193</v>
      </c>
      <c r="H30" s="1" t="s">
        <v>49</v>
      </c>
    </row>
    <row r="31" spans="1:7" ht="15">
      <c r="A31" s="14" t="s">
        <v>358</v>
      </c>
      <c r="B31" s="15"/>
      <c r="C31" s="15"/>
      <c r="D31" s="15"/>
      <c r="E31" s="15"/>
      <c r="F31" s="185" t="s">
        <v>246</v>
      </c>
      <c r="G31" s="191">
        <f>-G26*B10</f>
        <v>-2689.193548387097</v>
      </c>
    </row>
    <row r="32" spans="1:7" ht="15.75" thickBot="1">
      <c r="A32" s="19" t="s">
        <v>50</v>
      </c>
      <c r="B32" s="20"/>
      <c r="C32" s="20"/>
      <c r="D32" s="20"/>
      <c r="E32" s="20"/>
      <c r="F32" s="20"/>
      <c r="G32" s="21">
        <f>G26+G28+G29+G30+G31</f>
        <v>46547.511643953774</v>
      </c>
    </row>
    <row r="35" spans="1:5" ht="15">
      <c r="A35" s="1" t="s">
        <v>319</v>
      </c>
      <c r="D35" s="7">
        <v>200</v>
      </c>
      <c r="E35" s="1" t="s">
        <v>194</v>
      </c>
    </row>
    <row r="36" spans="1:5" ht="15">
      <c r="A36" s="1" t="s">
        <v>26</v>
      </c>
      <c r="B36" s="8">
        <f>B8*F9-(B8*F9*D36/D35)</f>
        <v>154560</v>
      </c>
      <c r="D36" s="7">
        <v>16</v>
      </c>
      <c r="E36" s="1" t="s">
        <v>193</v>
      </c>
    </row>
    <row r="37" spans="1:5" ht="15">
      <c r="A37" s="1" t="s">
        <v>27</v>
      </c>
      <c r="B37" s="1">
        <f>B36*0.2</f>
        <v>30912</v>
      </c>
      <c r="D37" s="8" t="s">
        <v>33</v>
      </c>
      <c r="E37" s="1">
        <f>D13</f>
        <v>42000</v>
      </c>
    </row>
    <row r="39" spans="1:4" ht="15">
      <c r="A39" s="1" t="s">
        <v>28</v>
      </c>
      <c r="C39" s="7">
        <f>B40+B41+B42</f>
        <v>31</v>
      </c>
      <c r="D39" s="1" t="s">
        <v>320</v>
      </c>
    </row>
    <row r="40" spans="1:4" ht="15">
      <c r="A40" s="131">
        <v>2013</v>
      </c>
      <c r="B40" s="128">
        <v>7</v>
      </c>
      <c r="C40" s="15" t="s">
        <v>12</v>
      </c>
      <c r="D40" s="1" t="s">
        <v>31</v>
      </c>
    </row>
    <row r="41" spans="1:3" ht="15">
      <c r="A41" s="131">
        <v>2014</v>
      </c>
      <c r="B41" s="128">
        <v>12</v>
      </c>
      <c r="C41" s="15" t="s">
        <v>12</v>
      </c>
    </row>
    <row r="42" spans="1:8" ht="15">
      <c r="A42" s="131">
        <v>2015</v>
      </c>
      <c r="B42" s="128">
        <v>12</v>
      </c>
      <c r="C42" s="15" t="s">
        <v>12</v>
      </c>
      <c r="F42" s="131"/>
      <c r="G42" s="128"/>
      <c r="H42" s="15"/>
    </row>
    <row r="43" spans="4:8" ht="15">
      <c r="D43" s="136"/>
      <c r="F43" s="131"/>
      <c r="G43" s="128"/>
      <c r="H43" s="15"/>
    </row>
    <row r="44" spans="1:4" ht="15">
      <c r="A44" s="1" t="s">
        <v>29</v>
      </c>
      <c r="D44" s="136">
        <f>E37/C39</f>
        <v>1354.8387096774193</v>
      </c>
    </row>
    <row r="45" spans="1:5" ht="15">
      <c r="A45" s="1" t="s">
        <v>30</v>
      </c>
      <c r="D45" s="135">
        <v>7</v>
      </c>
      <c r="E45" s="1" t="s">
        <v>31</v>
      </c>
    </row>
    <row r="46" spans="1:4" ht="15">
      <c r="A46" s="1" t="s">
        <v>32</v>
      </c>
      <c r="D46" s="136">
        <f>D44*D45</f>
        <v>9483.870967741936</v>
      </c>
    </row>
    <row r="48" ht="15">
      <c r="A48" s="1" t="s">
        <v>34</v>
      </c>
    </row>
    <row r="49" spans="1:6" ht="15.75" thickBot="1">
      <c r="A49" s="1" t="s">
        <v>35</v>
      </c>
      <c r="F49" s="135">
        <f>B55</f>
        <v>13</v>
      </c>
    </row>
    <row r="50" spans="1:2" ht="15.75" thickBot="1">
      <c r="A50" s="10"/>
      <c r="B50" s="132" t="s">
        <v>39</v>
      </c>
    </row>
    <row r="51" spans="1:8" ht="15">
      <c r="A51" s="14" t="s">
        <v>321</v>
      </c>
      <c r="B51" s="186">
        <v>4</v>
      </c>
      <c r="E51" s="10" t="s">
        <v>42</v>
      </c>
      <c r="F51" s="188">
        <v>1</v>
      </c>
      <c r="G51" s="11" t="s">
        <v>43</v>
      </c>
      <c r="H51" s="13"/>
    </row>
    <row r="52" spans="1:8" ht="15">
      <c r="A52" s="14" t="s">
        <v>36</v>
      </c>
      <c r="B52" s="186">
        <v>4</v>
      </c>
      <c r="E52" s="14"/>
      <c r="F52" s="189">
        <v>1</v>
      </c>
      <c r="G52" s="15" t="s">
        <v>44</v>
      </c>
      <c r="H52" s="17"/>
    </row>
    <row r="53" spans="1:8" ht="15">
      <c r="A53" s="14" t="s">
        <v>37</v>
      </c>
      <c r="B53" s="186">
        <v>4</v>
      </c>
      <c r="E53" s="14"/>
      <c r="F53" s="189">
        <v>1</v>
      </c>
      <c r="G53" s="15" t="s">
        <v>45</v>
      </c>
      <c r="H53" s="17"/>
    </row>
    <row r="54" spans="1:8" ht="15.75" thickBot="1">
      <c r="A54" s="14" t="s">
        <v>38</v>
      </c>
      <c r="B54" s="186">
        <v>1</v>
      </c>
      <c r="E54" s="18"/>
      <c r="F54" s="190">
        <f>F51+F52+F53</f>
        <v>3</v>
      </c>
      <c r="G54" s="130"/>
      <c r="H54" s="129"/>
    </row>
    <row r="55" spans="1:2" ht="15.75" thickBot="1">
      <c r="A55" s="18"/>
      <c r="B55" s="187">
        <f>SUM(B51:B54)</f>
        <v>13</v>
      </c>
    </row>
    <row r="57" spans="1:4" ht="15">
      <c r="A57" s="1" t="s">
        <v>40</v>
      </c>
      <c r="C57" s="136"/>
      <c r="D57" s="135">
        <f>B58-F49</f>
        <v>187</v>
      </c>
    </row>
    <row r="58" spans="1:4" ht="15">
      <c r="A58" s="1" t="s">
        <v>322</v>
      </c>
      <c r="B58" s="7">
        <v>200</v>
      </c>
      <c r="C58" s="136" t="s">
        <v>41</v>
      </c>
      <c r="D58" s="136"/>
    </row>
    <row r="59" spans="3:4" ht="15">
      <c r="C59" s="136"/>
      <c r="D59" s="136"/>
    </row>
    <row r="60" spans="1:4" ht="15">
      <c r="A60" s="1" t="s">
        <v>46</v>
      </c>
      <c r="C60" s="136">
        <f>D13/D57*F54</f>
        <v>673.7967914438502</v>
      </c>
      <c r="D60" s="136"/>
    </row>
    <row r="61" spans="3:4" ht="15">
      <c r="C61" s="136"/>
      <c r="D61" s="136"/>
    </row>
    <row r="62" spans="1:4" ht="15">
      <c r="A62" s="1" t="s">
        <v>381</v>
      </c>
      <c r="C62" s="136"/>
      <c r="D62" s="136">
        <f>D14/D57*F54</f>
        <v>513.3689839572193</v>
      </c>
    </row>
  </sheetData>
  <sheetProtection/>
  <mergeCells count="1">
    <mergeCell ref="A3:H4"/>
  </mergeCells>
  <printOptions horizontalCentered="1"/>
  <pageMargins left="0.7086614173228347" right="0.7086614173228347" top="0.8661417322834646" bottom="0.7480314960629921" header="0.31496062992125984" footer="0.31496062992125984"/>
  <pageSetup horizontalDpi="1200" verticalDpi="1200" orientation="landscape" paperSize="9" r:id="rId2"/>
  <headerFooter>
    <oddHeader>&amp;L&amp;"-,Negrita"&amp;K00-042GUÍA DE TRABAJOS PRÁCTICOS.
UNIDAD V&amp;R&amp;"-,Negrita Cursiva"&amp;K00-043Consuelo Castellano Garzón</oddHeader>
    <oddFooter>&amp;L&amp;G &amp;C&amp;"-,Negrita"&amp;K00-048UCC. FACEA. 
IMPUESTOS I. Cát. "B"&amp;R&amp;"-,Negrita"&amp;K00-048Página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view="pageLayout" zoomScale="90" zoomScalePageLayoutView="90" workbookViewId="0" topLeftCell="A1">
      <selection activeCell="A63" sqref="A63:IV63"/>
    </sheetView>
  </sheetViews>
  <sheetFormatPr defaultColWidth="11.57421875" defaultRowHeight="15"/>
  <cols>
    <col min="1" max="1" width="11.57421875" style="1" customWidth="1"/>
    <col min="2" max="2" width="11.140625" style="1" customWidth="1"/>
    <col min="3" max="3" width="15.57421875" style="1" customWidth="1"/>
    <col min="4" max="4" width="13.28125" style="1" customWidth="1"/>
    <col min="5" max="5" width="13.7109375" style="1" bestFit="1" customWidth="1"/>
    <col min="6" max="7" width="12.7109375" style="1" customWidth="1"/>
    <col min="8" max="8" width="13.00390625" style="1" customWidth="1"/>
    <col min="9" max="16384" width="11.57421875" style="1" customWidth="1"/>
  </cols>
  <sheetData>
    <row r="1" ht="15.75">
      <c r="A1" s="3" t="s">
        <v>51</v>
      </c>
    </row>
    <row r="2" ht="15.75" thickBot="1"/>
    <row r="3" spans="1:10" ht="15">
      <c r="A3" s="261" t="s">
        <v>323</v>
      </c>
      <c r="B3" s="262"/>
      <c r="C3" s="262"/>
      <c r="D3" s="262"/>
      <c r="E3" s="262"/>
      <c r="F3" s="262"/>
      <c r="G3" s="262"/>
      <c r="H3" s="262"/>
      <c r="I3" s="262"/>
      <c r="J3" s="263"/>
    </row>
    <row r="4" spans="1:10" ht="15.75" thickBot="1">
      <c r="A4" s="264"/>
      <c r="B4" s="265"/>
      <c r="C4" s="265"/>
      <c r="D4" s="265"/>
      <c r="E4" s="265"/>
      <c r="F4" s="265"/>
      <c r="G4" s="265"/>
      <c r="H4" s="265"/>
      <c r="I4" s="265"/>
      <c r="J4" s="266"/>
    </row>
    <row r="5" ht="15">
      <c r="A5" s="2" t="s">
        <v>79</v>
      </c>
    </row>
    <row r="6" ht="15">
      <c r="A6" s="2" t="s">
        <v>0</v>
      </c>
    </row>
    <row r="8" ht="15">
      <c r="A8" s="1" t="str">
        <f>A22</f>
        <v>Regalía por transferencia temporaria: Máquina Expendedora</v>
      </c>
    </row>
    <row r="9" spans="3:5" ht="15">
      <c r="C9" s="1" t="s">
        <v>361</v>
      </c>
      <c r="E9" s="196">
        <v>0.1</v>
      </c>
    </row>
    <row r="10" spans="3:10" ht="15">
      <c r="C10" s="1" t="s">
        <v>367</v>
      </c>
      <c r="E10" s="7">
        <f>500+11500</f>
        <v>12000</v>
      </c>
      <c r="G10" s="1" t="s">
        <v>368</v>
      </c>
      <c r="J10" s="7">
        <f>13000-E10</f>
        <v>1000</v>
      </c>
    </row>
    <row r="11" spans="3:5" ht="15">
      <c r="C11" s="1" t="s">
        <v>80</v>
      </c>
      <c r="E11" s="196">
        <v>18000</v>
      </c>
    </row>
    <row r="12" spans="1:5" ht="15">
      <c r="A12" s="9"/>
      <c r="C12" s="1" t="s">
        <v>81</v>
      </c>
      <c r="E12" s="7">
        <v>5</v>
      </c>
    </row>
    <row r="13" ht="15">
      <c r="A13" s="9"/>
    </row>
    <row r="14" ht="15">
      <c r="A14" s="1" t="str">
        <f>A27</f>
        <v>Regalía por transferencia definitiva:  Automóviles alquilados</v>
      </c>
    </row>
    <row r="15" spans="3:10" ht="15">
      <c r="C15" s="1" t="s">
        <v>363</v>
      </c>
      <c r="E15" s="196">
        <v>2</v>
      </c>
      <c r="J15" s="7"/>
    </row>
    <row r="16" spans="3:10" ht="15">
      <c r="C16" s="1" t="s">
        <v>380</v>
      </c>
      <c r="E16" s="7">
        <v>120000</v>
      </c>
      <c r="J16" s="7"/>
    </row>
    <row r="17" spans="3:10" ht="15">
      <c r="C17" s="1" t="s">
        <v>82</v>
      </c>
      <c r="E17" s="5">
        <v>0.25</v>
      </c>
      <c r="J17" s="7"/>
    </row>
    <row r="18" spans="3:5" ht="15">
      <c r="C18" s="1" t="s">
        <v>80</v>
      </c>
      <c r="E18" s="196">
        <f>70000*6</f>
        <v>420000</v>
      </c>
    </row>
    <row r="19" spans="3:5" ht="15">
      <c r="C19" s="1" t="str">
        <f>C12</f>
        <v>Vida Útil</v>
      </c>
      <c r="E19" s="198">
        <v>5</v>
      </c>
    </row>
    <row r="21" ht="15">
      <c r="A21" s="2" t="s">
        <v>83</v>
      </c>
    </row>
    <row r="22" ht="15">
      <c r="A22" s="1" t="s">
        <v>362</v>
      </c>
    </row>
    <row r="23" spans="3:5" ht="15">
      <c r="C23" s="1" t="s">
        <v>84</v>
      </c>
      <c r="E23" s="196">
        <f>E9*E10</f>
        <v>1200</v>
      </c>
    </row>
    <row r="24" spans="3:5" ht="15">
      <c r="C24" s="1" t="s">
        <v>82</v>
      </c>
      <c r="E24" s="196">
        <f>-E11/E12</f>
        <v>-3600</v>
      </c>
    </row>
    <row r="25" spans="3:5" ht="15">
      <c r="C25" s="2" t="s">
        <v>85</v>
      </c>
      <c r="D25" s="2"/>
      <c r="E25" s="197">
        <f>E23+E24</f>
        <v>-2400</v>
      </c>
    </row>
    <row r="27" ht="15">
      <c r="A27" s="1" t="s">
        <v>364</v>
      </c>
    </row>
    <row r="28" spans="3:5" ht="15">
      <c r="C28" s="1" t="s">
        <v>86</v>
      </c>
      <c r="E28" s="196">
        <f>E15*E16</f>
        <v>240000</v>
      </c>
    </row>
    <row r="29" spans="3:6" ht="15">
      <c r="C29" s="1" t="s">
        <v>82</v>
      </c>
      <c r="E29" s="196">
        <f>-E28*E17</f>
        <v>-60000</v>
      </c>
      <c r="F29" s="1" t="s">
        <v>16</v>
      </c>
    </row>
    <row r="30" spans="3:5" ht="15">
      <c r="C30" s="2" t="s">
        <v>85</v>
      </c>
      <c r="D30" s="2"/>
      <c r="E30" s="197">
        <f>E28+E29</f>
        <v>180000</v>
      </c>
    </row>
    <row r="32" ht="15">
      <c r="A32" s="1" t="s">
        <v>370</v>
      </c>
    </row>
    <row r="35" ht="15">
      <c r="A35" s="2" t="s">
        <v>87</v>
      </c>
    </row>
    <row r="36" ht="15">
      <c r="A36" s="2" t="s">
        <v>13</v>
      </c>
    </row>
    <row r="38" ht="15">
      <c r="A38" s="1" t="s">
        <v>52</v>
      </c>
    </row>
    <row r="40" ht="15">
      <c r="H40" s="1" t="s">
        <v>63</v>
      </c>
    </row>
    <row r="41" spans="4:6" ht="15">
      <c r="D41" s="1" t="s">
        <v>56</v>
      </c>
      <c r="F41" s="1" t="s">
        <v>60</v>
      </c>
    </row>
    <row r="42" spans="1:8" ht="15">
      <c r="A42" s="1" t="s">
        <v>53</v>
      </c>
      <c r="C42" s="1" t="s">
        <v>54</v>
      </c>
      <c r="D42" s="1" t="s">
        <v>57</v>
      </c>
      <c r="F42" s="1" t="s">
        <v>61</v>
      </c>
      <c r="H42" s="1" t="s">
        <v>64</v>
      </c>
    </row>
    <row r="43" spans="4:6" ht="15">
      <c r="D43" s="1" t="s">
        <v>58</v>
      </c>
      <c r="F43" s="1" t="s">
        <v>62</v>
      </c>
    </row>
    <row r="44" ht="15">
      <c r="H44" s="1" t="s">
        <v>65</v>
      </c>
    </row>
    <row r="45" spans="3:4" ht="15">
      <c r="C45" s="1" t="s">
        <v>55</v>
      </c>
      <c r="D45" s="1" t="s">
        <v>59</v>
      </c>
    </row>
    <row r="47" ht="15">
      <c r="A47" s="1" t="s">
        <v>88</v>
      </c>
    </row>
    <row r="48" spans="6:7" ht="15">
      <c r="F48" s="1" t="s">
        <v>72</v>
      </c>
      <c r="G48" s="1" t="s">
        <v>73</v>
      </c>
    </row>
    <row r="49" spans="3:7" ht="15">
      <c r="C49" s="1" t="s">
        <v>69</v>
      </c>
      <c r="E49" s="1" t="s">
        <v>71</v>
      </c>
      <c r="G49" s="1" t="s">
        <v>74</v>
      </c>
    </row>
    <row r="50" ht="15">
      <c r="A50" s="1" t="s">
        <v>66</v>
      </c>
    </row>
    <row r="51" spans="1:7" ht="15">
      <c r="A51" s="1" t="s">
        <v>67</v>
      </c>
      <c r="F51" s="1" t="s">
        <v>75</v>
      </c>
      <c r="G51" s="1" t="s">
        <v>76</v>
      </c>
    </row>
    <row r="52" ht="15">
      <c r="A52" s="1" t="s">
        <v>68</v>
      </c>
    </row>
    <row r="53" spans="3:6" ht="15">
      <c r="C53" s="1" t="s">
        <v>70</v>
      </c>
      <c r="F53" s="1" t="s">
        <v>77</v>
      </c>
    </row>
    <row r="54" ht="15">
      <c r="F54" s="1" t="s">
        <v>78</v>
      </c>
    </row>
    <row r="57" ht="15">
      <c r="A57" s="2" t="s">
        <v>89</v>
      </c>
    </row>
    <row r="58" ht="15">
      <c r="A58" s="1" t="s">
        <v>98</v>
      </c>
    </row>
    <row r="60" ht="15">
      <c r="A60" s="2" t="s">
        <v>324</v>
      </c>
    </row>
    <row r="61" ht="15">
      <c r="A61" s="1" t="s">
        <v>105</v>
      </c>
    </row>
    <row r="62" ht="15">
      <c r="A62" s="1" t="s">
        <v>379</v>
      </c>
    </row>
    <row r="65" spans="1:8" ht="15">
      <c r="A65" s="2" t="s">
        <v>91</v>
      </c>
      <c r="D65" s="136"/>
      <c r="F65" s="2" t="s">
        <v>90</v>
      </c>
      <c r="H65" s="136"/>
    </row>
    <row r="66" spans="1:8" ht="15">
      <c r="A66" s="1" t="s">
        <v>92</v>
      </c>
      <c r="D66" s="133">
        <v>10</v>
      </c>
      <c r="F66" s="1" t="s">
        <v>96</v>
      </c>
      <c r="H66" s="136">
        <f>D66*D67</f>
        <v>15000</v>
      </c>
    </row>
    <row r="67" spans="1:9" ht="15">
      <c r="A67" s="1" t="s">
        <v>93</v>
      </c>
      <c r="D67" s="135">
        <v>1500</v>
      </c>
      <c r="F67" s="1" t="s">
        <v>94</v>
      </c>
      <c r="H67" s="133">
        <f>-H66*D68</f>
        <v>-3750</v>
      </c>
      <c r="I67" s="1" t="s">
        <v>16</v>
      </c>
    </row>
    <row r="68" spans="1:8" ht="15">
      <c r="A68" s="1" t="s">
        <v>82</v>
      </c>
      <c r="D68" s="137">
        <v>0.25</v>
      </c>
      <c r="F68" s="2" t="s">
        <v>97</v>
      </c>
      <c r="G68" s="2"/>
      <c r="H68" s="138">
        <f>H66+H67</f>
        <v>11250</v>
      </c>
    </row>
    <row r="69" spans="4:8" ht="15">
      <c r="D69" s="136"/>
      <c r="H69" s="136"/>
    </row>
    <row r="70" spans="1:8" ht="15">
      <c r="A70" s="1" t="s">
        <v>378</v>
      </c>
      <c r="D70" s="136"/>
      <c r="H70" s="136"/>
    </row>
    <row r="71" spans="4:8" ht="15">
      <c r="D71" s="136"/>
      <c r="H71" s="136"/>
    </row>
    <row r="72" spans="4:8" ht="15">
      <c r="D72" s="136"/>
      <c r="H72" s="136"/>
    </row>
    <row r="73" spans="1:4" ht="15">
      <c r="A73" s="2" t="s">
        <v>325</v>
      </c>
      <c r="D73" s="136"/>
    </row>
    <row r="74" ht="15">
      <c r="A74" s="1" t="s">
        <v>326</v>
      </c>
    </row>
    <row r="75" ht="15">
      <c r="A75" s="1" t="s">
        <v>327</v>
      </c>
    </row>
    <row r="76" ht="15">
      <c r="A76" s="1" t="s">
        <v>328</v>
      </c>
    </row>
    <row r="77" spans="1:8" ht="15">
      <c r="A77" s="2" t="s">
        <v>91</v>
      </c>
      <c r="F77" s="2" t="s">
        <v>90</v>
      </c>
      <c r="H77" s="136"/>
    </row>
    <row r="78" spans="1:8" ht="15">
      <c r="A78" s="1" t="s">
        <v>106</v>
      </c>
      <c r="D78" s="133">
        <f>0.8</f>
        <v>0.8</v>
      </c>
      <c r="F78" s="1" t="s">
        <v>108</v>
      </c>
      <c r="H78" s="133">
        <f>D78*D79</f>
        <v>3600</v>
      </c>
    </row>
    <row r="79" spans="1:8" ht="15">
      <c r="A79" s="1" t="s">
        <v>107</v>
      </c>
      <c r="D79" s="134">
        <v>4500</v>
      </c>
      <c r="F79" s="1" t="s">
        <v>94</v>
      </c>
      <c r="H79" s="133">
        <f>-D80/D81</f>
        <v>-1500</v>
      </c>
    </row>
    <row r="80" spans="1:8" ht="15">
      <c r="A80" s="1" t="s">
        <v>80</v>
      </c>
      <c r="D80" s="133">
        <v>7500</v>
      </c>
      <c r="F80" s="2" t="s">
        <v>97</v>
      </c>
      <c r="G80" s="2"/>
      <c r="H80" s="138">
        <f>SUM(H78:H79)</f>
        <v>2100</v>
      </c>
    </row>
    <row r="81" spans="1:8" ht="15">
      <c r="A81" s="1" t="s">
        <v>81</v>
      </c>
      <c r="D81" s="135">
        <v>5</v>
      </c>
      <c r="H81" s="136"/>
    </row>
    <row r="82" spans="4:8" ht="15">
      <c r="D82" s="7"/>
      <c r="H82" s="136"/>
    </row>
    <row r="83" ht="15">
      <c r="A83" s="2" t="s">
        <v>104</v>
      </c>
    </row>
    <row r="84" ht="15">
      <c r="A84" s="1" t="s">
        <v>95</v>
      </c>
    </row>
    <row r="85" ht="15">
      <c r="A85" s="1" t="s">
        <v>102</v>
      </c>
    </row>
    <row r="86" ht="15">
      <c r="A86" s="1" t="s">
        <v>99</v>
      </c>
    </row>
    <row r="87" spans="4:8" ht="15">
      <c r="D87" s="136"/>
      <c r="H87" s="136"/>
    </row>
    <row r="88" spans="1:8" ht="15">
      <c r="A88" s="2" t="s">
        <v>91</v>
      </c>
      <c r="D88" s="136"/>
      <c r="F88" s="2" t="s">
        <v>90</v>
      </c>
      <c r="H88" s="136"/>
    </row>
    <row r="89" spans="1:8" ht="15">
      <c r="A89" s="1" t="s">
        <v>100</v>
      </c>
      <c r="D89" s="133">
        <v>2</v>
      </c>
      <c r="F89" s="1" t="s">
        <v>329</v>
      </c>
      <c r="H89" s="133">
        <f>D89*D90</f>
        <v>30000</v>
      </c>
    </row>
    <row r="90" spans="1:8" ht="15">
      <c r="A90" s="1" t="s">
        <v>101</v>
      </c>
      <c r="D90" s="135">
        <v>15000</v>
      </c>
      <c r="F90" s="1" t="s">
        <v>82</v>
      </c>
      <c r="H90" s="133">
        <f>-H89*D91</f>
        <v>-12000</v>
      </c>
    </row>
    <row r="91" spans="1:8" ht="15">
      <c r="A91" s="1" t="s">
        <v>82</v>
      </c>
      <c r="D91" s="137">
        <v>0.4</v>
      </c>
      <c r="F91" s="2" t="s">
        <v>103</v>
      </c>
      <c r="G91" s="2"/>
      <c r="H91" s="138">
        <f>SUM(H89:H90)</f>
        <v>18000</v>
      </c>
    </row>
    <row r="92" spans="4:8" ht="15">
      <c r="D92" s="136"/>
      <c r="H92" s="136"/>
    </row>
  </sheetData>
  <sheetProtection/>
  <mergeCells count="1">
    <mergeCell ref="A3:J4"/>
  </mergeCells>
  <printOptions horizontalCentered="1"/>
  <pageMargins left="0.7086614173228347" right="0.7086614173228347" top="0.8661417322834646" bottom="0.7480314960629921" header="0.31496062992125984" footer="0.31496062992125984"/>
  <pageSetup horizontalDpi="1200" verticalDpi="1200" orientation="landscape" paperSize="9" r:id="rId3"/>
  <headerFooter>
    <oddHeader>&amp;L&amp;"-,Negrita"&amp;K00-040GUÍA DE TRABAJOS PRÁCTICOS.
UNIDAD V&amp;R&amp;"-,Negrita Cursiva"&amp;K00-041Consuelo Castellano Garzón</oddHeader>
    <oddFooter>&amp;L&amp;G &amp;C&amp;"-,Negrita"&amp;K00-048UCC. FACEA. 
IMPUESTOS I. Cát. "B"&amp;R&amp;"-,Negrita"&amp;K00-048Página &amp;P de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view="pageLayout" zoomScale="85" zoomScalePageLayoutView="85" workbookViewId="0" topLeftCell="A1">
      <selection activeCell="G10" sqref="G10"/>
    </sheetView>
  </sheetViews>
  <sheetFormatPr defaultColWidth="11.57421875" defaultRowHeight="15"/>
  <cols>
    <col min="1" max="1" width="11.57421875" style="1" customWidth="1"/>
    <col min="2" max="2" width="11.140625" style="1" customWidth="1"/>
    <col min="3" max="3" width="7.57421875" style="1" customWidth="1"/>
    <col min="4" max="4" width="22.8515625" style="1" bestFit="1" customWidth="1"/>
    <col min="5" max="5" width="19.57421875" style="1" bestFit="1" customWidth="1"/>
    <col min="6" max="6" width="14.7109375" style="1" customWidth="1"/>
    <col min="7" max="7" width="21.00390625" style="1" bestFit="1" customWidth="1"/>
    <col min="8" max="8" width="15.57421875" style="1" bestFit="1" customWidth="1"/>
    <col min="9" max="16384" width="11.57421875" style="1" customWidth="1"/>
  </cols>
  <sheetData>
    <row r="1" ht="15.75">
      <c r="A1" s="3" t="s">
        <v>112</v>
      </c>
    </row>
    <row r="2" ht="15.75" thickBot="1"/>
    <row r="3" spans="1:8" ht="15">
      <c r="A3" s="261" t="s">
        <v>366</v>
      </c>
      <c r="B3" s="262"/>
      <c r="C3" s="262"/>
      <c r="D3" s="262"/>
      <c r="E3" s="262"/>
      <c r="F3" s="262"/>
      <c r="G3" s="262"/>
      <c r="H3" s="263"/>
    </row>
    <row r="4" spans="1:8" ht="15.75" thickBot="1">
      <c r="A4" s="264"/>
      <c r="B4" s="265"/>
      <c r="C4" s="265"/>
      <c r="D4" s="265"/>
      <c r="E4" s="265"/>
      <c r="F4" s="265"/>
      <c r="G4" s="265"/>
      <c r="H4" s="266"/>
    </row>
    <row r="6" ht="15">
      <c r="A6" s="2" t="s">
        <v>0</v>
      </c>
    </row>
    <row r="8" spans="1:6" ht="15">
      <c r="A8" s="4" t="s">
        <v>109</v>
      </c>
      <c r="F8" s="6">
        <v>-250388</v>
      </c>
    </row>
    <row r="9" spans="1:6" ht="15">
      <c r="A9" s="4" t="s">
        <v>110</v>
      </c>
      <c r="F9" s="133">
        <v>-230458</v>
      </c>
    </row>
    <row r="10" spans="1:8" ht="15">
      <c r="A10" s="199"/>
      <c r="B10" s="136"/>
      <c r="C10" s="136"/>
      <c r="D10" s="136"/>
      <c r="E10" s="136"/>
      <c r="F10" s="136"/>
      <c r="G10" s="136"/>
      <c r="H10" s="136"/>
    </row>
    <row r="11" spans="1:8" ht="15">
      <c r="A11" s="200" t="s">
        <v>117</v>
      </c>
      <c r="B11" s="136"/>
      <c r="C11" s="136"/>
      <c r="D11" s="136"/>
      <c r="E11" s="136"/>
      <c r="F11" s="136"/>
      <c r="G11" s="136"/>
      <c r="H11" s="136"/>
    </row>
    <row r="12" spans="1:8" ht="15">
      <c r="A12" s="199" t="s">
        <v>113</v>
      </c>
      <c r="B12" s="136"/>
      <c r="C12" s="136"/>
      <c r="D12" s="133">
        <v>11300</v>
      </c>
      <c r="E12" s="136"/>
      <c r="F12" s="136"/>
      <c r="G12" s="136"/>
      <c r="H12" s="136"/>
    </row>
    <row r="13" spans="1:8" ht="15">
      <c r="A13" s="199" t="s">
        <v>114</v>
      </c>
      <c r="B13" s="136"/>
      <c r="C13" s="136"/>
      <c r="D13" s="133">
        <v>25000</v>
      </c>
      <c r="E13" s="136"/>
      <c r="F13" s="136"/>
      <c r="G13" s="136"/>
      <c r="H13" s="136"/>
    </row>
    <row r="14" spans="1:8" ht="15">
      <c r="A14" s="199" t="s">
        <v>115</v>
      </c>
      <c r="B14" s="136"/>
      <c r="C14" s="136"/>
      <c r="D14" s="133">
        <v>10000</v>
      </c>
      <c r="E14" s="136"/>
      <c r="F14" s="136"/>
      <c r="G14" s="136"/>
      <c r="H14" s="136"/>
    </row>
    <row r="15" spans="1:8" ht="15">
      <c r="A15" s="199" t="s">
        <v>116</v>
      </c>
      <c r="B15" s="136"/>
      <c r="C15" s="136"/>
      <c r="D15" s="133">
        <v>17000</v>
      </c>
      <c r="E15" s="136"/>
      <c r="F15" s="136"/>
      <c r="G15" s="136"/>
      <c r="H15" s="136"/>
    </row>
    <row r="16" spans="1:8" ht="15">
      <c r="A16" s="199"/>
      <c r="B16" s="136"/>
      <c r="C16" s="136"/>
      <c r="D16" s="133"/>
      <c r="E16" s="136"/>
      <c r="F16" s="136"/>
      <c r="G16" s="136"/>
      <c r="H16" s="136"/>
    </row>
    <row r="17" spans="1:8" ht="15">
      <c r="A17" s="201" t="s">
        <v>111</v>
      </c>
      <c r="B17" s="200"/>
      <c r="C17" s="136"/>
      <c r="D17" s="138">
        <f>SUM(D12:D16)</f>
        <v>63300</v>
      </c>
      <c r="E17" s="136"/>
      <c r="F17" s="136"/>
      <c r="G17" s="136"/>
      <c r="H17" s="136"/>
    </row>
    <row r="18" spans="1:8" ht="15">
      <c r="A18" s="136"/>
      <c r="B18" s="136"/>
      <c r="C18" s="136"/>
      <c r="D18" s="136"/>
      <c r="E18" s="136"/>
      <c r="F18" s="136"/>
      <c r="G18" s="136"/>
      <c r="H18" s="136"/>
    </row>
    <row r="19" spans="1:8" ht="15">
      <c r="A19" s="200" t="s">
        <v>13</v>
      </c>
      <c r="B19" s="136"/>
      <c r="C19" s="136"/>
      <c r="D19" s="136"/>
      <c r="E19" s="136"/>
      <c r="F19" s="136"/>
      <c r="G19" s="136"/>
      <c r="H19" s="136"/>
    </row>
    <row r="20" spans="1:8" ht="15">
      <c r="A20" s="136" t="s">
        <v>139</v>
      </c>
      <c r="B20" s="136"/>
      <c r="C20" s="136"/>
      <c r="D20" s="136"/>
      <c r="E20" s="136"/>
      <c r="F20" s="136"/>
      <c r="G20" s="136"/>
      <c r="H20" s="136"/>
    </row>
    <row r="21" spans="1:8" ht="15">
      <c r="A21" s="136" t="s">
        <v>138</v>
      </c>
      <c r="B21" s="136"/>
      <c r="C21" s="136"/>
      <c r="D21" s="136"/>
      <c r="E21" s="136"/>
      <c r="F21" s="136"/>
      <c r="G21" s="136"/>
      <c r="H21" s="136"/>
    </row>
    <row r="22" spans="1:8" ht="15">
      <c r="A22" s="136" t="s">
        <v>140</v>
      </c>
      <c r="B22" s="136"/>
      <c r="C22" s="136"/>
      <c r="D22" s="136"/>
      <c r="E22" s="136"/>
      <c r="F22" s="136"/>
      <c r="G22" s="136"/>
      <c r="H22" s="136"/>
    </row>
    <row r="23" spans="1:8" ht="15.75" thickBot="1">
      <c r="A23" s="136"/>
      <c r="B23" s="136"/>
      <c r="C23" s="136"/>
      <c r="D23" s="136"/>
      <c r="E23" s="136"/>
      <c r="F23" s="136"/>
      <c r="G23" s="136"/>
      <c r="H23" s="136"/>
    </row>
    <row r="24" spans="1:8" ht="15">
      <c r="A24" s="202"/>
      <c r="B24" s="203" t="s">
        <v>141</v>
      </c>
      <c r="C24" s="203" t="s">
        <v>120</v>
      </c>
      <c r="D24" s="204" t="s">
        <v>121</v>
      </c>
      <c r="E24" s="205" t="s">
        <v>122</v>
      </c>
      <c r="F24" s="204" t="s">
        <v>124</v>
      </c>
      <c r="G24" s="206" t="s">
        <v>129</v>
      </c>
      <c r="H24" s="136"/>
    </row>
    <row r="25" spans="1:8" ht="15">
      <c r="A25" s="207" t="s">
        <v>119</v>
      </c>
      <c r="B25" s="208" t="s">
        <v>143</v>
      </c>
      <c r="C25" s="208"/>
      <c r="D25" s="209" t="s">
        <v>125</v>
      </c>
      <c r="E25" s="210" t="s">
        <v>123</v>
      </c>
      <c r="F25" s="209" t="s">
        <v>128</v>
      </c>
      <c r="G25" s="211" t="s">
        <v>130</v>
      </c>
      <c r="H25" s="136"/>
    </row>
    <row r="26" spans="1:8" ht="15.75" thickBot="1">
      <c r="A26" s="212"/>
      <c r="B26" s="208"/>
      <c r="C26" s="208"/>
      <c r="D26" s="209" t="s">
        <v>126</v>
      </c>
      <c r="E26" s="210"/>
      <c r="F26" s="209" t="s">
        <v>127</v>
      </c>
      <c r="G26" s="211" t="s">
        <v>127</v>
      </c>
      <c r="H26" s="136"/>
    </row>
    <row r="27" spans="1:8" ht="15">
      <c r="A27" s="213" t="s">
        <v>131</v>
      </c>
      <c r="B27" s="214">
        <v>11300</v>
      </c>
      <c r="C27" s="215">
        <f>B27/$B$31</f>
        <v>0.17851500789889416</v>
      </c>
      <c r="D27" s="216">
        <f>B38</f>
        <v>11300</v>
      </c>
      <c r="E27" s="217">
        <f>B27-D27</f>
        <v>0</v>
      </c>
      <c r="F27" s="218">
        <v>0</v>
      </c>
      <c r="G27" s="219">
        <f>D27+E27</f>
        <v>11300</v>
      </c>
      <c r="H27" s="136"/>
    </row>
    <row r="28" spans="1:8" ht="15">
      <c r="A28" s="220" t="s">
        <v>132</v>
      </c>
      <c r="B28" s="221">
        <v>25000</v>
      </c>
      <c r="C28" s="222">
        <f>B28/$B$31</f>
        <v>0.3949447077409163</v>
      </c>
      <c r="D28" s="223">
        <f>B39</f>
        <v>12500</v>
      </c>
      <c r="E28" s="224">
        <f>B28-D28</f>
        <v>12500</v>
      </c>
      <c r="F28" s="225">
        <v>0</v>
      </c>
      <c r="G28" s="226">
        <f>D28+E28</f>
        <v>25000</v>
      </c>
      <c r="H28" s="136"/>
    </row>
    <row r="29" spans="1:8" ht="15">
      <c r="A29" s="220" t="s">
        <v>133</v>
      </c>
      <c r="B29" s="221">
        <v>10000</v>
      </c>
      <c r="C29" s="222">
        <f>B29/$B$31</f>
        <v>0.1579778830963665</v>
      </c>
      <c r="D29" s="223">
        <f>B40</f>
        <v>10000</v>
      </c>
      <c r="E29" s="224">
        <f>B29-D29</f>
        <v>0</v>
      </c>
      <c r="F29" s="225">
        <v>0</v>
      </c>
      <c r="G29" s="226">
        <f>D29+E29</f>
        <v>10000</v>
      </c>
      <c r="H29" s="136"/>
    </row>
    <row r="30" spans="1:8" ht="15.75" thickBot="1">
      <c r="A30" s="220" t="s">
        <v>134</v>
      </c>
      <c r="B30" s="221">
        <v>17000</v>
      </c>
      <c r="C30" s="222">
        <f>B30/$B$31</f>
        <v>0.2685624012638231</v>
      </c>
      <c r="D30" s="223">
        <f>B41</f>
        <v>12500</v>
      </c>
      <c r="E30" s="224">
        <f>B30-D30</f>
        <v>4500</v>
      </c>
      <c r="F30" s="225">
        <v>0</v>
      </c>
      <c r="G30" s="226">
        <f>D30+E30</f>
        <v>17000</v>
      </c>
      <c r="H30" s="136"/>
    </row>
    <row r="31" spans="1:8" ht="15.75" thickBot="1">
      <c r="A31" s="227" t="s">
        <v>19</v>
      </c>
      <c r="B31" s="228">
        <f>SUM(B27:B30)</f>
        <v>63300</v>
      </c>
      <c r="C31" s="229">
        <f>B31/$B$31</f>
        <v>1</v>
      </c>
      <c r="D31" s="230">
        <f>SUM(D27:D30)</f>
        <v>46300</v>
      </c>
      <c r="E31" s="231">
        <f>SUM(E27:E30)</f>
        <v>17000</v>
      </c>
      <c r="F31" s="232"/>
      <c r="G31" s="233">
        <f>SUM(G27:G30)</f>
        <v>63300</v>
      </c>
      <c r="H31" s="136"/>
    </row>
    <row r="32" spans="1:8" ht="15">
      <c r="A32" s="136"/>
      <c r="B32" s="136"/>
      <c r="C32" s="136"/>
      <c r="D32" s="194" t="s">
        <v>16</v>
      </c>
      <c r="E32" s="136"/>
      <c r="F32" s="194" t="s">
        <v>34</v>
      </c>
      <c r="G32" s="136"/>
      <c r="H32" s="136"/>
    </row>
    <row r="33" spans="1:8" ht="15">
      <c r="A33" s="136"/>
      <c r="B33" s="136"/>
      <c r="C33" s="136"/>
      <c r="D33" s="136"/>
      <c r="E33" s="136"/>
      <c r="F33" s="136"/>
      <c r="G33" s="136"/>
      <c r="H33" s="136"/>
    </row>
    <row r="34" spans="1:8" ht="15.75" thickBot="1">
      <c r="A34" s="194" t="s">
        <v>16</v>
      </c>
      <c r="B34" s="136"/>
      <c r="C34" s="136"/>
      <c r="D34" s="136"/>
      <c r="E34" s="136"/>
      <c r="F34" s="136"/>
      <c r="G34" s="136"/>
      <c r="H34" s="136"/>
    </row>
    <row r="35" spans="1:8" ht="15.75" thickBot="1">
      <c r="A35" s="136"/>
      <c r="B35" s="136"/>
      <c r="C35" s="136"/>
      <c r="D35" s="136"/>
      <c r="E35" s="136"/>
      <c r="F35" s="213" t="s">
        <v>144</v>
      </c>
      <c r="G35" s="232" t="s">
        <v>145</v>
      </c>
      <c r="H35" s="136"/>
    </row>
    <row r="36" spans="1:8" ht="15.75" thickBot="1">
      <c r="A36" s="234" t="s">
        <v>135</v>
      </c>
      <c r="B36" s="235"/>
      <c r="C36" s="235"/>
      <c r="D36" s="204" t="s">
        <v>137</v>
      </c>
      <c r="E36" s="136"/>
      <c r="F36" s="236"/>
      <c r="G36" s="237">
        <v>0.9125</v>
      </c>
      <c r="H36" s="136"/>
    </row>
    <row r="37" spans="1:8" ht="15">
      <c r="A37" s="220"/>
      <c r="B37" s="238" t="s">
        <v>141</v>
      </c>
      <c r="C37" s="238"/>
      <c r="D37" s="239">
        <v>0</v>
      </c>
      <c r="E37" s="136" t="s">
        <v>49</v>
      </c>
      <c r="F37" s="136"/>
      <c r="G37" s="136"/>
      <c r="H37" s="136"/>
    </row>
    <row r="38" spans="1:8" ht="15">
      <c r="A38" s="220" t="s">
        <v>131</v>
      </c>
      <c r="B38" s="223">
        <v>11300</v>
      </c>
      <c r="C38" s="238"/>
      <c r="D38" s="240"/>
      <c r="E38" s="136"/>
      <c r="F38" s="136" t="s">
        <v>146</v>
      </c>
      <c r="G38" s="136">
        <v>0.25</v>
      </c>
      <c r="H38" s="136" t="s">
        <v>147</v>
      </c>
    </row>
    <row r="39" spans="1:8" ht="15">
      <c r="A39" s="220" t="s">
        <v>132</v>
      </c>
      <c r="B39" s="223">
        <v>12500</v>
      </c>
      <c r="C39" s="238"/>
      <c r="D39" s="240"/>
      <c r="E39" s="136"/>
      <c r="F39" s="136"/>
      <c r="G39" s="241">
        <v>0.0875</v>
      </c>
      <c r="H39" s="136" t="s">
        <v>148</v>
      </c>
    </row>
    <row r="40" spans="1:8" ht="15">
      <c r="A40" s="220" t="s">
        <v>133</v>
      </c>
      <c r="B40" s="223">
        <v>10000</v>
      </c>
      <c r="C40" s="238"/>
      <c r="D40" s="240"/>
      <c r="E40" s="136"/>
      <c r="F40" s="136"/>
      <c r="G40" s="241">
        <v>0.9125</v>
      </c>
      <c r="H40" s="136"/>
    </row>
    <row r="41" spans="1:4" ht="15">
      <c r="A41" s="220" t="s">
        <v>134</v>
      </c>
      <c r="B41" s="223">
        <v>12500</v>
      </c>
      <c r="C41" s="238"/>
      <c r="D41" s="240"/>
    </row>
    <row r="42" spans="1:7" ht="15">
      <c r="A42" s="212" t="s">
        <v>136</v>
      </c>
      <c r="B42" s="223">
        <f>SUM(B38:B41)</f>
        <v>46300</v>
      </c>
      <c r="C42" s="238"/>
      <c r="D42" s="240"/>
      <c r="E42" s="136" t="s">
        <v>371</v>
      </c>
      <c r="F42" s="136"/>
      <c r="G42" s="136"/>
    </row>
    <row r="43" spans="1:7" ht="15.75" thickBot="1">
      <c r="A43" s="220"/>
      <c r="B43" s="238"/>
      <c r="C43" s="238"/>
      <c r="D43" s="240"/>
      <c r="E43" s="136" t="s">
        <v>372</v>
      </c>
      <c r="F43" s="136"/>
      <c r="G43" s="136"/>
    </row>
    <row r="44" spans="1:7" ht="15.75" thickBot="1">
      <c r="A44" s="242" t="s">
        <v>142</v>
      </c>
      <c r="B44" s="243"/>
      <c r="C44" s="243"/>
      <c r="D44" s="244">
        <f>B42</f>
        <v>46300</v>
      </c>
      <c r="E44" s="136" t="s">
        <v>373</v>
      </c>
      <c r="F44" s="136"/>
      <c r="G44" s="136"/>
    </row>
    <row r="45" spans="1:8" ht="15">
      <c r="A45" s="136"/>
      <c r="B45" s="136"/>
      <c r="C45" s="136"/>
      <c r="D45" s="136"/>
      <c r="E45" s="136"/>
      <c r="F45" s="136"/>
      <c r="G45" s="136"/>
      <c r="H45" s="136"/>
    </row>
    <row r="46" spans="1:8" ht="15">
      <c r="A46" s="136"/>
      <c r="B46" s="136"/>
      <c r="C46" s="136"/>
      <c r="D46" s="136"/>
      <c r="E46" s="136"/>
      <c r="F46" s="136"/>
      <c r="G46" s="136"/>
      <c r="H46" s="136"/>
    </row>
    <row r="47" spans="1:8" ht="15">
      <c r="A47" s="194" t="s">
        <v>34</v>
      </c>
      <c r="B47" s="136"/>
      <c r="C47" s="136"/>
      <c r="D47" s="136"/>
      <c r="E47" s="136"/>
      <c r="F47" s="136"/>
      <c r="G47" s="136"/>
      <c r="H47" s="136"/>
    </row>
    <row r="48" spans="1:8" ht="15">
      <c r="A48" s="136" t="s">
        <v>157</v>
      </c>
      <c r="B48" s="136"/>
      <c r="C48" s="136"/>
      <c r="D48" s="136"/>
      <c r="E48" s="136"/>
      <c r="F48" s="136"/>
      <c r="G48" s="136"/>
      <c r="H48" s="136"/>
    </row>
    <row r="49" spans="1:8" ht="15.75" thickBot="1">
      <c r="A49" s="136"/>
      <c r="B49" s="136"/>
      <c r="C49" s="136"/>
      <c r="D49" s="136"/>
      <c r="E49" s="136"/>
      <c r="F49" s="136"/>
      <c r="G49" s="136"/>
      <c r="H49" s="136"/>
    </row>
    <row r="50" spans="1:8" ht="15">
      <c r="A50" s="267" t="s">
        <v>149</v>
      </c>
      <c r="B50" s="271"/>
      <c r="C50" s="271"/>
      <c r="D50" s="268"/>
      <c r="E50" s="245" t="s">
        <v>151</v>
      </c>
      <c r="F50" s="267" t="s">
        <v>152</v>
      </c>
      <c r="G50" s="268"/>
      <c r="H50" s="136"/>
    </row>
    <row r="51" spans="1:8" ht="15.75" thickBot="1">
      <c r="A51" s="269" t="s">
        <v>150</v>
      </c>
      <c r="B51" s="272"/>
      <c r="C51" s="272"/>
      <c r="D51" s="270"/>
      <c r="E51" s="246" t="s">
        <v>154</v>
      </c>
      <c r="F51" s="269" t="s">
        <v>153</v>
      </c>
      <c r="G51" s="270"/>
      <c r="H51" s="136"/>
    </row>
    <row r="52" spans="1:8" ht="15">
      <c r="A52" s="136"/>
      <c r="B52" s="136"/>
      <c r="C52" s="136"/>
      <c r="D52" s="136"/>
      <c r="E52" s="136"/>
      <c r="F52" s="136"/>
      <c r="G52" s="136"/>
      <c r="H52" s="136"/>
    </row>
    <row r="53" spans="1:8" ht="15">
      <c r="A53" s="136" t="s">
        <v>155</v>
      </c>
      <c r="B53" s="136"/>
      <c r="C53" s="136"/>
      <c r="D53" s="136"/>
      <c r="E53" s="136" t="s">
        <v>156</v>
      </c>
      <c r="F53" s="136"/>
      <c r="G53" s="136"/>
      <c r="H53" s="136"/>
    </row>
    <row r="54" spans="1:8" ht="15">
      <c r="A54" s="136"/>
      <c r="B54" s="133">
        <v>0</v>
      </c>
      <c r="C54" s="136"/>
      <c r="D54" s="194" t="s">
        <v>154</v>
      </c>
      <c r="E54" s="133">
        <f>E31*0.35</f>
        <v>5950</v>
      </c>
      <c r="F54" s="136"/>
      <c r="G54" s="136"/>
      <c r="H54" s="136"/>
    </row>
    <row r="55" spans="1:8" ht="15">
      <c r="A55" s="136"/>
      <c r="B55" s="136"/>
      <c r="C55" s="136"/>
      <c r="D55" s="136"/>
      <c r="E55" s="136"/>
      <c r="F55" s="136"/>
      <c r="G55" s="136"/>
      <c r="H55" s="136"/>
    </row>
    <row r="56" spans="1:8" ht="15">
      <c r="A56" s="136" t="s">
        <v>158</v>
      </c>
      <c r="B56" s="136"/>
      <c r="C56" s="136"/>
      <c r="D56" s="136"/>
      <c r="E56" s="136"/>
      <c r="F56" s="136"/>
      <c r="G56" s="136"/>
      <c r="H56" s="136"/>
    </row>
    <row r="57" spans="1:8" ht="15">
      <c r="A57" s="136"/>
      <c r="B57" s="136"/>
      <c r="C57" s="136"/>
      <c r="D57" s="136"/>
      <c r="E57" s="136"/>
      <c r="F57" s="136"/>
      <c r="G57" s="136"/>
      <c r="H57" s="136"/>
    </row>
    <row r="58" spans="1:8" ht="15">
      <c r="A58" s="136"/>
      <c r="B58" s="136"/>
      <c r="C58" s="136"/>
      <c r="D58" s="136"/>
      <c r="E58" s="136"/>
      <c r="F58" s="136"/>
      <c r="G58" s="136"/>
      <c r="H58" s="136"/>
    </row>
    <row r="59" spans="1:8" ht="15">
      <c r="A59" s="136" t="s">
        <v>49</v>
      </c>
      <c r="B59" s="136"/>
      <c r="C59" s="136"/>
      <c r="D59" s="136"/>
      <c r="E59" s="136"/>
      <c r="F59" s="136"/>
      <c r="G59" s="136"/>
      <c r="H59" s="136"/>
    </row>
    <row r="60" spans="1:8" ht="15">
      <c r="A60" s="136" t="s">
        <v>377</v>
      </c>
      <c r="B60" s="136"/>
      <c r="C60" s="136"/>
      <c r="D60" s="136"/>
      <c r="E60" s="136"/>
      <c r="F60" s="136"/>
      <c r="G60" s="136"/>
      <c r="H60" s="136"/>
    </row>
    <row r="61" spans="1:8" ht="15">
      <c r="A61" s="136" t="s">
        <v>369</v>
      </c>
      <c r="B61" s="136"/>
      <c r="C61" s="136"/>
      <c r="D61" s="136"/>
      <c r="E61" s="136"/>
      <c r="F61" s="136"/>
      <c r="G61" s="136"/>
      <c r="H61" s="136"/>
    </row>
    <row r="62" spans="1:8" ht="15">
      <c r="A62" s="136"/>
      <c r="B62" s="136"/>
      <c r="C62" s="136"/>
      <c r="D62" s="136"/>
      <c r="E62" s="136"/>
      <c r="F62" s="136"/>
      <c r="G62" s="136"/>
      <c r="H62" s="136"/>
    </row>
    <row r="63" spans="1:8" ht="15">
      <c r="A63" s="136"/>
      <c r="B63" s="136"/>
      <c r="C63" s="136"/>
      <c r="D63" s="136"/>
      <c r="E63" s="136"/>
      <c r="F63" s="136"/>
      <c r="G63" s="136"/>
      <c r="H63" s="136"/>
    </row>
    <row r="64" spans="1:8" ht="15">
      <c r="A64" s="136"/>
      <c r="B64" s="136"/>
      <c r="C64" s="136"/>
      <c r="D64" s="136"/>
      <c r="E64" s="136"/>
      <c r="F64" s="136"/>
      <c r="G64" s="136"/>
      <c r="H64" s="136"/>
    </row>
  </sheetData>
  <sheetProtection/>
  <mergeCells count="5">
    <mergeCell ref="A3:H4"/>
    <mergeCell ref="F50:G50"/>
    <mergeCell ref="F51:G51"/>
    <mergeCell ref="A50:D50"/>
    <mergeCell ref="A51:D51"/>
  </mergeCells>
  <printOptions horizontalCentered="1"/>
  <pageMargins left="0.7086614173228347" right="0.7086614173228347" top="0.8661417322834646" bottom="0.7480314960629921" header="0.31496062992125984" footer="0.31496062992125984"/>
  <pageSetup horizontalDpi="1200" verticalDpi="1200" orientation="landscape" paperSize="9" r:id="rId2"/>
  <headerFooter>
    <oddHeader>&amp;L&amp;"-,Negrita"&amp;K00-042GUÍA DE TRABAJOS PRÁCTICOS.
UNIDAD V&amp;R&amp;"-,Negrita Cursiva"&amp;K00-043Consuelo Castellano Garzón</oddHeader>
    <oddFooter>&amp;L&amp;G &amp;C&amp;"-,Negrita"&amp;K00-048UCC. FACEA. 
IMPUESTOS I. Cát. "B"&amp;R&amp;"-,Negrita"&amp;K00-048Página &amp;P de &amp;N</oddFooter>
  </headerFooter>
  <ignoredErrors>
    <ignoredError sqref="C31" formula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view="pageLayout" workbookViewId="0" topLeftCell="A1">
      <selection activeCell="D13" sqref="D13"/>
    </sheetView>
  </sheetViews>
  <sheetFormatPr defaultColWidth="11.57421875" defaultRowHeight="15"/>
  <cols>
    <col min="1" max="16384" width="11.57421875" style="1" customWidth="1"/>
  </cols>
  <sheetData>
    <row r="1" ht="15.75">
      <c r="A1" s="3" t="s">
        <v>159</v>
      </c>
    </row>
    <row r="2" ht="15.75" thickBot="1"/>
    <row r="3" spans="1:11" ht="15">
      <c r="A3" s="261" t="s">
        <v>160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15.75" thickBot="1">
      <c r="A4" s="275"/>
      <c r="B4" s="276"/>
      <c r="C4" s="276"/>
      <c r="D4" s="276"/>
      <c r="E4" s="276"/>
      <c r="F4" s="276"/>
      <c r="G4" s="276"/>
      <c r="H4" s="276"/>
      <c r="I4" s="276"/>
      <c r="J4" s="276"/>
      <c r="K4" s="277"/>
    </row>
    <row r="6" ht="15">
      <c r="A6" s="2" t="s">
        <v>0</v>
      </c>
    </row>
    <row r="8" spans="1:3" ht="15">
      <c r="A8" s="4" t="s">
        <v>141</v>
      </c>
      <c r="C8" s="6">
        <f>12000</f>
        <v>12000</v>
      </c>
    </row>
    <row r="9" spans="1:3" ht="15">
      <c r="A9" s="1" t="s">
        <v>161</v>
      </c>
      <c r="C9" s="6">
        <v>3100</v>
      </c>
    </row>
    <row r="10" spans="1:3" ht="15.75" thickBot="1">
      <c r="A10" s="1" t="s">
        <v>191</v>
      </c>
      <c r="C10" s="6">
        <v>4300</v>
      </c>
    </row>
    <row r="11" spans="1:8" ht="15.75" thickBot="1">
      <c r="A11" s="34" t="s">
        <v>162</v>
      </c>
      <c r="C11" s="6">
        <v>320</v>
      </c>
      <c r="D11" s="1" t="s">
        <v>3</v>
      </c>
      <c r="F11" s="35" t="s">
        <v>4</v>
      </c>
      <c r="G11" s="36">
        <v>12</v>
      </c>
      <c r="H11" s="37" t="s">
        <v>12</v>
      </c>
    </row>
    <row r="13" ht="15">
      <c r="A13" s="2" t="s">
        <v>118</v>
      </c>
    </row>
    <row r="16" spans="1:5" ht="15">
      <c r="A16" s="41" t="s">
        <v>165</v>
      </c>
      <c r="B16" s="38"/>
      <c r="C16" s="39"/>
      <c r="D16" s="40" t="s">
        <v>20</v>
      </c>
      <c r="E16" s="40" t="s">
        <v>164</v>
      </c>
    </row>
    <row r="17" spans="1:5" ht="15">
      <c r="A17" s="139" t="s">
        <v>163</v>
      </c>
      <c r="B17" s="140"/>
      <c r="C17" s="141"/>
      <c r="D17" s="151" t="s">
        <v>166</v>
      </c>
      <c r="E17" s="151">
        <f>C8</f>
        <v>12000</v>
      </c>
    </row>
    <row r="18" spans="1:5" ht="15">
      <c r="A18" s="139" t="s">
        <v>295</v>
      </c>
      <c r="B18" s="140"/>
      <c r="C18" s="141"/>
      <c r="D18" s="151" t="str">
        <f>D17</f>
        <v>LIG- Art. 79 f)</v>
      </c>
      <c r="E18" s="151">
        <f>C9</f>
        <v>3100</v>
      </c>
    </row>
    <row r="19" spans="1:5" ht="15">
      <c r="A19" s="139" t="s">
        <v>167</v>
      </c>
      <c r="B19" s="140"/>
      <c r="C19" s="141"/>
      <c r="D19" s="151" t="s">
        <v>192</v>
      </c>
      <c r="E19" s="151">
        <f>C10-C9</f>
        <v>1200</v>
      </c>
    </row>
    <row r="20" spans="1:5" ht="15">
      <c r="A20" s="142" t="s">
        <v>168</v>
      </c>
      <c r="B20" s="143"/>
      <c r="C20" s="144"/>
      <c r="D20" s="151"/>
      <c r="E20" s="151">
        <f>E17+E18+E19</f>
        <v>16300</v>
      </c>
    </row>
    <row r="21" spans="1:5" ht="15">
      <c r="A21" s="142"/>
      <c r="B21" s="143"/>
      <c r="C21" s="144"/>
      <c r="D21" s="151"/>
      <c r="E21" s="151"/>
    </row>
    <row r="22" spans="1:5" ht="15">
      <c r="A22" s="145" t="s">
        <v>162</v>
      </c>
      <c r="B22" s="146"/>
      <c r="C22" s="147"/>
      <c r="D22" s="151" t="s">
        <v>169</v>
      </c>
      <c r="E22" s="151">
        <f>-C11*G11</f>
        <v>-3840</v>
      </c>
    </row>
    <row r="23" spans="1:5" ht="15">
      <c r="A23" s="145"/>
      <c r="B23" s="146"/>
      <c r="C23" s="147"/>
      <c r="D23" s="151"/>
      <c r="E23" s="151"/>
    </row>
    <row r="24" spans="1:5" ht="15">
      <c r="A24" s="148" t="s">
        <v>170</v>
      </c>
      <c r="B24" s="149"/>
      <c r="C24" s="150"/>
      <c r="D24" s="151"/>
      <c r="E24" s="151">
        <f>E20+E22</f>
        <v>12460</v>
      </c>
    </row>
    <row r="27" ht="15">
      <c r="A27" s="30"/>
    </row>
  </sheetData>
  <sheetProtection/>
  <mergeCells count="1">
    <mergeCell ref="A3:K4"/>
  </mergeCells>
  <printOptions horizontalCentered="1"/>
  <pageMargins left="0.7086614173228347" right="0.7086614173228347" top="0.8661417322834646" bottom="0.7480314960629921" header="0.31496062992125984" footer="0.31496062992125984"/>
  <pageSetup horizontalDpi="1200" verticalDpi="1200" orientation="landscape" paperSize="9" r:id="rId2"/>
  <headerFooter>
    <oddHeader>&amp;L&amp;"-,Negrita"&amp;K00-042GUÍA DE TRABAJOS PRÁCTICOS.
UNIDAD V&amp;R&amp;"-,Negrita Cursiva"&amp;K00-043Consuelo Castellano Garzón</oddHeader>
    <oddFooter>&amp;L&amp;G &amp;C&amp;"-,Negrita"&amp;K00-048UCC. FACEA. 
IMPUESTOS I. Cát. "B"&amp;R&amp;"-,Negrita"&amp;K00-048Página &amp;P de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1"/>
  <sheetViews>
    <sheetView tabSelected="1" view="pageLayout" zoomScale="90" zoomScaleNormal="40" zoomScalePageLayoutView="90" workbookViewId="0" topLeftCell="A1">
      <selection activeCell="J14" sqref="J14"/>
    </sheetView>
  </sheetViews>
  <sheetFormatPr defaultColWidth="11.57421875" defaultRowHeight="15"/>
  <cols>
    <col min="1" max="1" width="11.7109375" style="58" bestFit="1" customWidth="1"/>
    <col min="2" max="2" width="19.57421875" style="58" customWidth="1"/>
    <col min="3" max="3" width="14.28125" style="58" customWidth="1"/>
    <col min="4" max="4" width="16.7109375" style="58" customWidth="1"/>
    <col min="5" max="5" width="3.28125" style="58" customWidth="1"/>
    <col min="6" max="6" width="10.140625" style="58" customWidth="1"/>
    <col min="7" max="7" width="12.7109375" style="58" customWidth="1"/>
    <col min="8" max="8" width="16.57421875" style="58" customWidth="1"/>
    <col min="9" max="9" width="4.7109375" style="58" customWidth="1"/>
    <col min="10" max="10" width="19.00390625" style="58" customWidth="1"/>
    <col min="11" max="16384" width="11.57421875" style="58" customWidth="1"/>
  </cols>
  <sheetData>
    <row r="1" ht="15.75">
      <c r="A1" s="57" t="s">
        <v>284</v>
      </c>
    </row>
    <row r="2" ht="15.75" thickBot="1"/>
    <row r="3" spans="1:10" ht="15">
      <c r="A3" s="59" t="s">
        <v>382</v>
      </c>
      <c r="B3" s="60"/>
      <c r="C3" s="60"/>
      <c r="D3" s="60"/>
      <c r="E3" s="60"/>
      <c r="F3" s="60"/>
      <c r="G3" s="60"/>
      <c r="H3" s="60"/>
      <c r="I3" s="60"/>
      <c r="J3" s="31"/>
    </row>
    <row r="4" spans="1:10" ht="15.75" thickBot="1">
      <c r="A4" s="156" t="s">
        <v>383</v>
      </c>
      <c r="B4" s="61"/>
      <c r="C4" s="61"/>
      <c r="D4" s="61"/>
      <c r="E4" s="61"/>
      <c r="F4" s="61"/>
      <c r="G4" s="61"/>
      <c r="H4" s="61"/>
      <c r="I4" s="61"/>
      <c r="J4" s="32"/>
    </row>
    <row r="5" spans="4:7" ht="15.75" thickBot="1">
      <c r="D5" s="294" t="s">
        <v>195</v>
      </c>
      <c r="E5" s="295"/>
      <c r="F5" s="296">
        <v>12</v>
      </c>
      <c r="G5" s="297" t="s">
        <v>12</v>
      </c>
    </row>
    <row r="6" ht="15.75" thickBot="1">
      <c r="A6" s="62" t="s">
        <v>0</v>
      </c>
    </row>
    <row r="7" spans="1:10" ht="15">
      <c r="A7" s="63">
        <v>1</v>
      </c>
      <c r="B7" s="64" t="s">
        <v>201</v>
      </c>
      <c r="C7" s="64"/>
      <c r="D7" s="174">
        <v>2500</v>
      </c>
      <c r="E7" s="64" t="s">
        <v>3</v>
      </c>
      <c r="F7" s="64"/>
      <c r="G7" s="68" t="s">
        <v>202</v>
      </c>
      <c r="H7" s="64"/>
      <c r="I7" s="175">
        <v>0.05</v>
      </c>
      <c r="J7" s="31"/>
    </row>
    <row r="8" spans="1:10" ht="15">
      <c r="A8" s="69"/>
      <c r="B8" s="51" t="s">
        <v>203</v>
      </c>
      <c r="C8" s="51"/>
      <c r="D8" s="66">
        <v>2000</v>
      </c>
      <c r="E8" s="51"/>
      <c r="F8" s="51"/>
      <c r="G8" s="29" t="s">
        <v>204</v>
      </c>
      <c r="H8" s="51"/>
      <c r="I8" s="70">
        <v>0.8</v>
      </c>
      <c r="J8" s="67"/>
    </row>
    <row r="9" spans="1:10" ht="15">
      <c r="A9" s="69"/>
      <c r="B9" s="51" t="s">
        <v>205</v>
      </c>
      <c r="C9" s="51"/>
      <c r="D9" s="66">
        <v>275000</v>
      </c>
      <c r="E9" s="51"/>
      <c r="F9" s="51"/>
      <c r="G9" s="29" t="s">
        <v>7</v>
      </c>
      <c r="H9" s="51"/>
      <c r="I9" s="70">
        <v>0.2</v>
      </c>
      <c r="J9" s="67"/>
    </row>
    <row r="10" spans="1:10" ht="15.75" thickBot="1">
      <c r="A10" s="69"/>
      <c r="B10" s="51"/>
      <c r="C10" s="51"/>
      <c r="D10" s="66"/>
      <c r="E10" s="51"/>
      <c r="F10" s="51"/>
      <c r="G10" s="26" t="s">
        <v>25</v>
      </c>
      <c r="H10" s="25"/>
      <c r="I10" s="176">
        <v>0.02</v>
      </c>
      <c r="J10" s="67"/>
    </row>
    <row r="11" spans="1:10" ht="15">
      <c r="A11" s="69"/>
      <c r="B11" s="51"/>
      <c r="C11" s="51"/>
      <c r="D11" s="66"/>
      <c r="E11" s="51"/>
      <c r="F11" s="51"/>
      <c r="G11" s="51"/>
      <c r="H11" s="51"/>
      <c r="I11" s="71"/>
      <c r="J11" s="67"/>
    </row>
    <row r="12" spans="1:10" ht="15">
      <c r="A12" s="69">
        <v>2</v>
      </c>
      <c r="B12" s="51" t="s">
        <v>285</v>
      </c>
      <c r="C12" s="51"/>
      <c r="D12" s="66">
        <v>4300</v>
      </c>
      <c r="E12" s="51"/>
      <c r="F12" s="121" t="s">
        <v>286</v>
      </c>
      <c r="G12" s="177">
        <v>11</v>
      </c>
      <c r="H12" s="121" t="s">
        <v>12</v>
      </c>
      <c r="I12" s="51"/>
      <c r="J12" s="67"/>
    </row>
    <row r="13" spans="1:10" ht="15">
      <c r="A13" s="69"/>
      <c r="B13" s="51" t="s">
        <v>80</v>
      </c>
      <c r="C13" s="51"/>
      <c r="D13" s="66">
        <v>25000</v>
      </c>
      <c r="E13" s="51"/>
      <c r="F13" s="121" t="s">
        <v>81</v>
      </c>
      <c r="G13" s="177">
        <v>10</v>
      </c>
      <c r="H13" s="121" t="s">
        <v>197</v>
      </c>
      <c r="I13" s="51"/>
      <c r="J13" s="67"/>
    </row>
    <row r="14" spans="1:10" ht="15">
      <c r="A14" s="69"/>
      <c r="B14" s="51"/>
      <c r="C14" s="51"/>
      <c r="D14" s="51"/>
      <c r="E14" s="51"/>
      <c r="F14" s="51"/>
      <c r="G14" s="51"/>
      <c r="H14" s="51"/>
      <c r="I14" s="71"/>
      <c r="J14" s="67"/>
    </row>
    <row r="15" spans="1:10" ht="15">
      <c r="A15" s="69">
        <v>3</v>
      </c>
      <c r="B15" s="51" t="s">
        <v>288</v>
      </c>
      <c r="C15" s="51"/>
      <c r="D15" s="66">
        <v>220000</v>
      </c>
      <c r="E15" s="178" t="s">
        <v>16</v>
      </c>
      <c r="F15" s="51"/>
      <c r="G15" s="51"/>
      <c r="H15" s="51"/>
      <c r="I15" s="51"/>
      <c r="J15" s="67"/>
    </row>
    <row r="16" spans="1:10" ht="15.75" thickBot="1">
      <c r="A16" s="29"/>
      <c r="B16" s="51"/>
      <c r="C16" s="51"/>
      <c r="D16" s="51"/>
      <c r="E16" s="51"/>
      <c r="F16" s="51"/>
      <c r="G16" s="51"/>
      <c r="H16" s="51"/>
      <c r="I16" s="51"/>
      <c r="J16" s="67"/>
    </row>
    <row r="17" spans="1:10" ht="15">
      <c r="A17" s="65">
        <v>4</v>
      </c>
      <c r="B17" s="51" t="s">
        <v>289</v>
      </c>
      <c r="C17" s="51"/>
      <c r="D17" s="66">
        <f>1800</f>
        <v>1800</v>
      </c>
      <c r="E17" s="51" t="s">
        <v>3</v>
      </c>
      <c r="F17" s="51"/>
      <c r="G17" s="68" t="s">
        <v>206</v>
      </c>
      <c r="H17" s="64"/>
      <c r="I17" s="179">
        <v>1</v>
      </c>
      <c r="J17" s="67"/>
    </row>
    <row r="18" spans="1:10" ht="15">
      <c r="A18" s="65"/>
      <c r="B18" s="51" t="s">
        <v>5</v>
      </c>
      <c r="C18" s="51"/>
      <c r="D18" s="66">
        <v>3500</v>
      </c>
      <c r="E18" s="51"/>
      <c r="F18" s="51"/>
      <c r="G18" s="29" t="s">
        <v>290</v>
      </c>
      <c r="H18" s="51"/>
      <c r="I18" s="180">
        <v>3</v>
      </c>
      <c r="J18" s="67"/>
    </row>
    <row r="19" spans="1:10" ht="15.75" thickBot="1">
      <c r="A19" s="65"/>
      <c r="B19" s="51"/>
      <c r="C19" s="51"/>
      <c r="D19" s="51"/>
      <c r="E19" s="51"/>
      <c r="F19" s="51"/>
      <c r="G19" s="26" t="s">
        <v>81</v>
      </c>
      <c r="H19" s="181">
        <v>5</v>
      </c>
      <c r="I19" s="32" t="s">
        <v>197</v>
      </c>
      <c r="J19" s="67"/>
    </row>
    <row r="20" spans="1:10" ht="15">
      <c r="A20" s="65">
        <v>5</v>
      </c>
      <c r="B20" s="51" t="s">
        <v>292</v>
      </c>
      <c r="C20" s="51"/>
      <c r="D20" s="66">
        <f>3600+2500</f>
        <v>6100</v>
      </c>
      <c r="E20" s="178" t="s">
        <v>34</v>
      </c>
      <c r="F20" s="51"/>
      <c r="G20" s="51"/>
      <c r="H20" s="182"/>
      <c r="I20" s="51"/>
      <c r="J20" s="67"/>
    </row>
    <row r="21" spans="1:10" ht="15">
      <c r="A21" s="29"/>
      <c r="B21" s="51"/>
      <c r="C21" s="51"/>
      <c r="D21" s="51"/>
      <c r="E21" s="178"/>
      <c r="F21" s="51"/>
      <c r="G21" s="51"/>
      <c r="H21" s="51"/>
      <c r="I21" s="51"/>
      <c r="J21" s="67"/>
    </row>
    <row r="22" spans="1:10" ht="15">
      <c r="A22" s="69">
        <v>6</v>
      </c>
      <c r="B22" s="51" t="s">
        <v>293</v>
      </c>
      <c r="C22" s="51"/>
      <c r="D22" s="66">
        <v>12000</v>
      </c>
      <c r="E22" s="178"/>
      <c r="F22" s="51"/>
      <c r="G22" s="51"/>
      <c r="H22" s="51"/>
      <c r="I22" s="51"/>
      <c r="J22" s="67"/>
    </row>
    <row r="23" spans="1:10" ht="15">
      <c r="A23" s="29"/>
      <c r="B23" s="51" t="s">
        <v>295</v>
      </c>
      <c r="C23" s="51"/>
      <c r="D23" s="66">
        <v>11000</v>
      </c>
      <c r="E23" s="178"/>
      <c r="F23" s="51"/>
      <c r="G23" s="51"/>
      <c r="H23" s="51"/>
      <c r="I23" s="51"/>
      <c r="J23" s="67"/>
    </row>
    <row r="24" spans="1:10" ht="15">
      <c r="A24" s="69"/>
      <c r="B24" s="51" t="s">
        <v>294</v>
      </c>
      <c r="C24" s="51"/>
      <c r="D24" s="66">
        <v>15000</v>
      </c>
      <c r="E24" s="51"/>
      <c r="F24" s="51"/>
      <c r="G24" s="51"/>
      <c r="H24" s="51"/>
      <c r="I24" s="51"/>
      <c r="J24" s="67"/>
    </row>
    <row r="25" spans="1:10" ht="15">
      <c r="A25" s="29"/>
      <c r="B25" s="51" t="s">
        <v>196</v>
      </c>
      <c r="C25" s="51"/>
      <c r="D25" s="66">
        <v>375</v>
      </c>
      <c r="E25" s="51" t="s">
        <v>3</v>
      </c>
      <c r="F25" s="51"/>
      <c r="G25" s="51"/>
      <c r="H25" s="51"/>
      <c r="I25" s="51"/>
      <c r="J25" s="67"/>
    </row>
    <row r="26" spans="1:10" ht="15">
      <c r="A26" s="65"/>
      <c r="B26" s="51"/>
      <c r="C26" s="51"/>
      <c r="D26" s="51"/>
      <c r="E26" s="51"/>
      <c r="F26" s="51"/>
      <c r="G26" s="51"/>
      <c r="H26" s="51"/>
      <c r="I26" s="51"/>
      <c r="J26" s="67"/>
    </row>
    <row r="27" spans="1:10" ht="15">
      <c r="A27" s="65">
        <v>7</v>
      </c>
      <c r="B27" s="51" t="s">
        <v>198</v>
      </c>
      <c r="C27" s="51"/>
      <c r="D27" s="66">
        <v>1600</v>
      </c>
      <c r="E27" s="51"/>
      <c r="F27" s="51"/>
      <c r="G27" s="51"/>
      <c r="H27" s="51"/>
      <c r="I27" s="51"/>
      <c r="J27" s="67"/>
    </row>
    <row r="28" spans="1:10" ht="15">
      <c r="A28" s="65"/>
      <c r="B28" s="51" t="s">
        <v>199</v>
      </c>
      <c r="C28" s="51"/>
      <c r="D28" s="182">
        <v>13</v>
      </c>
      <c r="E28" s="51" t="s">
        <v>297</v>
      </c>
      <c r="F28" s="51"/>
      <c r="G28" s="51"/>
      <c r="H28" s="183"/>
      <c r="I28" s="51"/>
      <c r="J28" s="67"/>
    </row>
    <row r="29" spans="1:10" ht="15">
      <c r="A29" s="29"/>
      <c r="B29" s="51" t="s">
        <v>200</v>
      </c>
      <c r="C29" s="51"/>
      <c r="D29" s="66">
        <v>4784</v>
      </c>
      <c r="E29" s="51"/>
      <c r="F29" s="51"/>
      <c r="G29" s="51"/>
      <c r="H29" s="51"/>
      <c r="I29" s="51"/>
      <c r="J29" s="67"/>
    </row>
    <row r="30" spans="1:10" ht="15">
      <c r="A30" s="69"/>
      <c r="B30" s="51"/>
      <c r="C30" s="51"/>
      <c r="D30" s="51"/>
      <c r="E30" s="51"/>
      <c r="F30" s="51"/>
      <c r="G30" s="51"/>
      <c r="H30" s="51"/>
      <c r="I30" s="51"/>
      <c r="J30" s="67"/>
    </row>
    <row r="31" spans="1:10" ht="15">
      <c r="A31" s="65">
        <v>8</v>
      </c>
      <c r="B31" s="51" t="s">
        <v>298</v>
      </c>
      <c r="C31" s="51"/>
      <c r="D31" s="66">
        <v>120000</v>
      </c>
      <c r="E31" s="178" t="s">
        <v>49</v>
      </c>
      <c r="F31" s="51"/>
      <c r="G31" s="51"/>
      <c r="H31" s="51"/>
      <c r="I31" s="51"/>
      <c r="J31" s="67"/>
    </row>
    <row r="32" spans="1:10" ht="15.75" thickBot="1">
      <c r="A32" s="72"/>
      <c r="B32" s="25"/>
      <c r="C32" s="25"/>
      <c r="D32" s="25"/>
      <c r="E32" s="25"/>
      <c r="F32" s="25"/>
      <c r="G32" s="25"/>
      <c r="H32" s="25"/>
      <c r="I32" s="25"/>
      <c r="J32" s="32"/>
    </row>
    <row r="33" spans="1:10" ht="15">
      <c r="A33" s="256">
        <v>9</v>
      </c>
      <c r="B33" s="64" t="s">
        <v>299</v>
      </c>
      <c r="C33" s="64"/>
      <c r="D33" s="174">
        <v>4300</v>
      </c>
      <c r="E33" s="257" t="s">
        <v>208</v>
      </c>
      <c r="F33" s="64"/>
      <c r="G33" s="64"/>
      <c r="H33" s="64"/>
      <c r="I33" s="64"/>
      <c r="J33" s="31"/>
    </row>
    <row r="34" spans="1:10" ht="15">
      <c r="A34" s="65"/>
      <c r="B34" s="51"/>
      <c r="C34" s="51"/>
      <c r="D34" s="51"/>
      <c r="E34" s="51"/>
      <c r="F34" s="51"/>
      <c r="G34" s="51"/>
      <c r="H34" s="51"/>
      <c r="I34" s="51"/>
      <c r="J34" s="67"/>
    </row>
    <row r="35" spans="1:10" ht="15">
      <c r="A35" s="65">
        <v>10</v>
      </c>
      <c r="B35" s="51" t="s">
        <v>300</v>
      </c>
      <c r="C35" s="51"/>
      <c r="D35" s="66">
        <v>100000</v>
      </c>
      <c r="E35" s="178" t="s">
        <v>209</v>
      </c>
      <c r="F35" s="51"/>
      <c r="G35" s="51"/>
      <c r="H35" s="51"/>
      <c r="I35" s="51"/>
      <c r="J35" s="67"/>
    </row>
    <row r="36" spans="1:10" ht="15">
      <c r="A36" s="65">
        <v>11</v>
      </c>
      <c r="B36" s="51" t="s">
        <v>210</v>
      </c>
      <c r="C36" s="51"/>
      <c r="D36" s="66">
        <v>18000</v>
      </c>
      <c r="E36" s="178" t="s">
        <v>211</v>
      </c>
      <c r="F36" s="51"/>
      <c r="G36" s="51"/>
      <c r="H36" s="51"/>
      <c r="I36" s="71"/>
      <c r="J36" s="67"/>
    </row>
    <row r="37" spans="1:10" ht="15">
      <c r="A37" s="29"/>
      <c r="B37" s="51"/>
      <c r="C37" s="51"/>
      <c r="D37" s="51"/>
      <c r="E37" s="51"/>
      <c r="F37" s="51"/>
      <c r="G37" s="51"/>
      <c r="H37" s="51"/>
      <c r="I37" s="51"/>
      <c r="J37" s="67"/>
    </row>
    <row r="38" spans="1:10" ht="15">
      <c r="A38" s="65">
        <v>12</v>
      </c>
      <c r="B38" s="51" t="s">
        <v>207</v>
      </c>
      <c r="C38" s="51"/>
      <c r="D38" s="66">
        <v>1100</v>
      </c>
      <c r="E38" s="178" t="s">
        <v>273</v>
      </c>
      <c r="F38" s="51"/>
      <c r="G38" s="51"/>
      <c r="H38" s="51"/>
      <c r="I38" s="51"/>
      <c r="J38" s="67"/>
    </row>
    <row r="39" spans="1:10" ht="15">
      <c r="A39" s="65">
        <v>13</v>
      </c>
      <c r="B39" s="51" t="s">
        <v>301</v>
      </c>
      <c r="C39" s="66" t="s">
        <v>302</v>
      </c>
      <c r="D39" s="178" t="s">
        <v>303</v>
      </c>
      <c r="E39" s="51"/>
      <c r="F39" s="51"/>
      <c r="G39" s="51"/>
      <c r="H39" s="51"/>
      <c r="I39" s="51"/>
      <c r="J39" s="67"/>
    </row>
    <row r="40" spans="1:10" ht="15">
      <c r="A40" s="65"/>
      <c r="B40" s="51"/>
      <c r="C40" s="66" t="s">
        <v>302</v>
      </c>
      <c r="D40" s="178" t="s">
        <v>304</v>
      </c>
      <c r="E40" s="51"/>
      <c r="F40" s="51"/>
      <c r="G40" s="51"/>
      <c r="H40" s="51"/>
      <c r="I40" s="51"/>
      <c r="J40" s="67"/>
    </row>
    <row r="41" spans="1:10" ht="15">
      <c r="A41" s="65"/>
      <c r="B41" s="51"/>
      <c r="C41" s="51" t="s">
        <v>302</v>
      </c>
      <c r="D41" s="178" t="s">
        <v>305</v>
      </c>
      <c r="E41" s="51" t="s">
        <v>306</v>
      </c>
      <c r="F41" s="51"/>
      <c r="G41" s="51" t="s">
        <v>312</v>
      </c>
      <c r="H41" s="51"/>
      <c r="I41" s="51"/>
      <c r="J41" s="67"/>
    </row>
    <row r="42" spans="1:10" ht="15">
      <c r="A42" s="69"/>
      <c r="B42" s="51"/>
      <c r="C42" s="51" t="s">
        <v>307</v>
      </c>
      <c r="D42" s="178" t="s">
        <v>308</v>
      </c>
      <c r="E42" s="51"/>
      <c r="F42" s="51"/>
      <c r="G42" s="51"/>
      <c r="H42" s="51"/>
      <c r="I42" s="51"/>
      <c r="J42" s="67"/>
    </row>
    <row r="43" spans="1:10" ht="15">
      <c r="A43" s="69"/>
      <c r="B43" s="51"/>
      <c r="C43" s="51" t="s">
        <v>309</v>
      </c>
      <c r="D43" s="178" t="s">
        <v>310</v>
      </c>
      <c r="E43" s="51"/>
      <c r="F43" s="51"/>
      <c r="G43" s="51"/>
      <c r="H43" s="51"/>
      <c r="I43" s="51"/>
      <c r="J43" s="67"/>
    </row>
    <row r="44" spans="1:10" ht="15">
      <c r="A44" s="69"/>
      <c r="B44" s="51"/>
      <c r="C44" s="121" t="s">
        <v>352</v>
      </c>
      <c r="D44" s="152"/>
      <c r="E44" s="177">
        <v>4</v>
      </c>
      <c r="F44" s="51"/>
      <c r="G44" s="51"/>
      <c r="H44" s="51"/>
      <c r="I44" s="51"/>
      <c r="J44" s="67"/>
    </row>
    <row r="45" spans="1:10" ht="15">
      <c r="A45" s="69">
        <v>14</v>
      </c>
      <c r="B45" s="51" t="s">
        <v>313</v>
      </c>
      <c r="C45" s="51"/>
      <c r="D45" s="51"/>
      <c r="E45" s="51"/>
      <c r="F45" s="51"/>
      <c r="G45" s="184"/>
      <c r="H45" s="51"/>
      <c r="I45" s="51"/>
      <c r="J45" s="67"/>
    </row>
    <row r="46" spans="1:10" ht="15">
      <c r="A46" s="65"/>
      <c r="B46" s="51" t="s">
        <v>314</v>
      </c>
      <c r="C46" s="51" t="s">
        <v>278</v>
      </c>
      <c r="D46" s="51"/>
      <c r="E46" s="51"/>
      <c r="F46" s="51"/>
      <c r="G46" s="51"/>
      <c r="H46" s="51"/>
      <c r="I46" s="51"/>
      <c r="J46" s="67"/>
    </row>
    <row r="47" spans="1:10" ht="15">
      <c r="A47" s="65"/>
      <c r="B47" s="51" t="s">
        <v>212</v>
      </c>
      <c r="C47" s="51"/>
      <c r="D47" s="182">
        <v>4</v>
      </c>
      <c r="E47" s="51" t="s">
        <v>315</v>
      </c>
      <c r="F47" s="51"/>
      <c r="G47" s="51"/>
      <c r="H47" s="51"/>
      <c r="I47" s="51"/>
      <c r="J47" s="67"/>
    </row>
    <row r="48" spans="1:10" ht="15.75" thickBot="1">
      <c r="A48" s="72">
        <v>15</v>
      </c>
      <c r="B48" s="25" t="s">
        <v>213</v>
      </c>
      <c r="C48" s="25"/>
      <c r="D48" s="73">
        <v>15300</v>
      </c>
      <c r="E48" s="25"/>
      <c r="F48" s="25"/>
      <c r="G48" s="25"/>
      <c r="H48" s="25"/>
      <c r="I48" s="25"/>
      <c r="J48" s="32"/>
    </row>
    <row r="49" spans="1:4" ht="15">
      <c r="A49" s="74"/>
      <c r="D49" s="75"/>
    </row>
    <row r="52" spans="1:2" ht="15">
      <c r="A52" s="62" t="s">
        <v>214</v>
      </c>
      <c r="B52" s="62"/>
    </row>
    <row r="53" ht="15.75" thickBot="1"/>
    <row r="54" spans="1:10" ht="15.75" thickBot="1">
      <c r="A54" s="280" t="s">
        <v>171</v>
      </c>
      <c r="B54" s="281"/>
      <c r="C54" s="281"/>
      <c r="D54" s="281"/>
      <c r="E54" s="281"/>
      <c r="F54" s="281"/>
      <c r="G54" s="281"/>
      <c r="H54" s="281"/>
      <c r="I54" s="281"/>
      <c r="J54" s="76"/>
    </row>
    <row r="55" spans="1:10" ht="15">
      <c r="A55" s="42" t="s">
        <v>172</v>
      </c>
      <c r="B55" s="43"/>
      <c r="C55" s="43"/>
      <c r="D55" s="43"/>
      <c r="E55" s="43"/>
      <c r="F55" s="43"/>
      <c r="G55" s="43"/>
      <c r="H55" s="43"/>
      <c r="I55" s="44"/>
      <c r="J55" s="45">
        <v>15552</v>
      </c>
    </row>
    <row r="56" spans="1:10" ht="15">
      <c r="A56" s="42" t="s">
        <v>173</v>
      </c>
      <c r="B56" s="43"/>
      <c r="C56" s="43"/>
      <c r="D56" s="43"/>
      <c r="E56" s="43"/>
      <c r="F56" s="43"/>
      <c r="G56" s="43"/>
      <c r="H56" s="43"/>
      <c r="I56" s="44"/>
      <c r="J56" s="46">
        <v>17280</v>
      </c>
    </row>
    <row r="57" spans="1:10" ht="15">
      <c r="A57" s="47" t="s">
        <v>174</v>
      </c>
      <c r="B57" s="48"/>
      <c r="C57" s="48"/>
      <c r="D57" s="48"/>
      <c r="E57" s="48"/>
      <c r="F57" s="48"/>
      <c r="G57" s="48"/>
      <c r="H57" s="48"/>
      <c r="I57" s="49"/>
      <c r="J57" s="50">
        <v>8640</v>
      </c>
    </row>
    <row r="58" spans="1:10" ht="15">
      <c r="A58" s="29" t="s">
        <v>175</v>
      </c>
      <c r="B58" s="51"/>
      <c r="C58" s="51"/>
      <c r="D58" s="51"/>
      <c r="E58" s="51"/>
      <c r="F58" s="51"/>
      <c r="G58" s="51"/>
      <c r="H58" s="51"/>
      <c r="I58" s="52"/>
      <c r="J58" s="53">
        <v>6480</v>
      </c>
    </row>
    <row r="59" spans="1:10" ht="15">
      <c r="A59" s="29" t="s">
        <v>176</v>
      </c>
      <c r="B59" s="51"/>
      <c r="C59" s="51"/>
      <c r="D59" s="51"/>
      <c r="E59" s="51"/>
      <c r="F59" s="51"/>
      <c r="G59" s="51"/>
      <c r="H59" s="51"/>
      <c r="I59" s="52"/>
      <c r="J59" s="54"/>
    </row>
    <row r="60" spans="1:10" ht="15">
      <c r="A60" s="29" t="s">
        <v>177</v>
      </c>
      <c r="B60" s="51"/>
      <c r="C60" s="51"/>
      <c r="D60" s="51"/>
      <c r="E60" s="51"/>
      <c r="F60" s="51"/>
      <c r="G60" s="51"/>
      <c r="H60" s="51"/>
      <c r="I60" s="52"/>
      <c r="J60" s="54"/>
    </row>
    <row r="61" spans="1:10" ht="15">
      <c r="A61" s="29" t="s">
        <v>178</v>
      </c>
      <c r="B61" s="51"/>
      <c r="C61" s="51"/>
      <c r="D61" s="51"/>
      <c r="E61" s="51"/>
      <c r="F61" s="51"/>
      <c r="G61" s="51"/>
      <c r="H61" s="51"/>
      <c r="I61" s="52"/>
      <c r="J61" s="54"/>
    </row>
    <row r="62" spans="1:10" ht="15">
      <c r="A62" s="29" t="s">
        <v>179</v>
      </c>
      <c r="B62" s="51"/>
      <c r="C62" s="51"/>
      <c r="D62" s="51"/>
      <c r="E62" s="51"/>
      <c r="F62" s="51"/>
      <c r="G62" s="51"/>
      <c r="H62" s="51"/>
      <c r="I62" s="52"/>
      <c r="J62" s="54"/>
    </row>
    <row r="63" spans="1:10" ht="15">
      <c r="A63" s="47" t="s">
        <v>180</v>
      </c>
      <c r="B63" s="48"/>
      <c r="C63" s="48"/>
      <c r="D63" s="48"/>
      <c r="E63" s="48"/>
      <c r="F63" s="48"/>
      <c r="G63" s="48"/>
      <c r="H63" s="48"/>
      <c r="I63" s="49"/>
      <c r="J63" s="50">
        <v>15552</v>
      </c>
    </row>
    <row r="64" spans="1:10" ht="15.75" thickBot="1">
      <c r="A64" s="26" t="s">
        <v>181</v>
      </c>
      <c r="B64" s="25"/>
      <c r="C64" s="25"/>
      <c r="D64" s="25"/>
      <c r="E64" s="25"/>
      <c r="F64" s="25"/>
      <c r="G64" s="25"/>
      <c r="H64" s="25"/>
      <c r="I64" s="55"/>
      <c r="J64" s="56">
        <v>74649.6</v>
      </c>
    </row>
    <row r="65" ht="15.75" thickBot="1"/>
    <row r="66" spans="1:10" ht="15">
      <c r="A66" s="282" t="s">
        <v>215</v>
      </c>
      <c r="B66" s="283"/>
      <c r="C66" s="283"/>
      <c r="D66" s="283"/>
      <c r="E66" s="283"/>
      <c r="F66" s="283"/>
      <c r="G66" s="283"/>
      <c r="H66" s="283"/>
      <c r="I66" s="283"/>
      <c r="J66" s="284"/>
    </row>
    <row r="67" spans="1:10" ht="15">
      <c r="A67" s="42" t="s">
        <v>216</v>
      </c>
      <c r="B67" s="43"/>
      <c r="C67" s="43"/>
      <c r="D67" s="43"/>
      <c r="E67" s="43"/>
      <c r="F67" s="43"/>
      <c r="G67" s="43"/>
      <c r="H67" s="43"/>
      <c r="I67" s="44"/>
      <c r="J67" s="77">
        <v>996.23</v>
      </c>
    </row>
    <row r="68" spans="1:10" ht="15">
      <c r="A68" s="42" t="s">
        <v>217</v>
      </c>
      <c r="B68" s="43"/>
      <c r="C68" s="43"/>
      <c r="D68" s="43"/>
      <c r="E68" s="43"/>
      <c r="F68" s="43"/>
      <c r="G68" s="43"/>
      <c r="H68" s="43"/>
      <c r="I68" s="44"/>
      <c r="J68" s="78">
        <v>996.23</v>
      </c>
    </row>
    <row r="69" spans="1:10" ht="15">
      <c r="A69" s="47" t="s">
        <v>218</v>
      </c>
      <c r="B69" s="48"/>
      <c r="C69" s="48"/>
      <c r="D69" s="48"/>
      <c r="E69" s="48"/>
      <c r="F69" s="48"/>
      <c r="G69" s="48"/>
      <c r="H69" s="48"/>
      <c r="I69" s="49"/>
      <c r="J69" s="78">
        <v>15552</v>
      </c>
    </row>
    <row r="70" spans="1:10" ht="15.75" thickBot="1">
      <c r="A70" s="26" t="s">
        <v>219</v>
      </c>
      <c r="B70" s="25"/>
      <c r="C70" s="25"/>
      <c r="D70" s="25"/>
      <c r="E70" s="25"/>
      <c r="F70" s="25"/>
      <c r="G70" s="25"/>
      <c r="H70" s="25"/>
      <c r="I70" s="55"/>
      <c r="J70" s="79">
        <v>20000</v>
      </c>
    </row>
    <row r="72" ht="15">
      <c r="A72" s="62" t="s">
        <v>182</v>
      </c>
    </row>
    <row r="74" spans="1:6" ht="15">
      <c r="A74" s="122" t="s">
        <v>183</v>
      </c>
      <c r="B74" s="122"/>
      <c r="C74" s="122"/>
      <c r="D74" s="287" t="s">
        <v>184</v>
      </c>
      <c r="E74" s="288"/>
      <c r="F74" s="289"/>
    </row>
    <row r="75" spans="1:6" ht="15">
      <c r="A75" s="124" t="s">
        <v>185</v>
      </c>
      <c r="B75" s="124" t="s">
        <v>186</v>
      </c>
      <c r="C75" s="124" t="s">
        <v>187</v>
      </c>
      <c r="D75" s="124" t="s">
        <v>188</v>
      </c>
      <c r="E75" s="285" t="s">
        <v>384</v>
      </c>
      <c r="F75" s="286"/>
    </row>
    <row r="76" spans="1:6" ht="15">
      <c r="A76" s="125">
        <v>0</v>
      </c>
      <c r="B76" s="121">
        <v>10000</v>
      </c>
      <c r="C76" s="121" t="s">
        <v>189</v>
      </c>
      <c r="D76" s="126">
        <v>0.09</v>
      </c>
      <c r="E76" s="278">
        <v>0</v>
      </c>
      <c r="F76" s="279"/>
    </row>
    <row r="77" spans="1:6" ht="15">
      <c r="A77" s="121">
        <v>10000</v>
      </c>
      <c r="B77" s="121">
        <v>20000</v>
      </c>
      <c r="C77" s="121">
        <v>900</v>
      </c>
      <c r="D77" s="126">
        <v>0.14</v>
      </c>
      <c r="E77" s="278">
        <v>10000</v>
      </c>
      <c r="F77" s="279"/>
    </row>
    <row r="78" spans="1:6" ht="15">
      <c r="A78" s="121">
        <v>20000</v>
      </c>
      <c r="B78" s="121">
        <v>30000</v>
      </c>
      <c r="C78" s="121">
        <v>2300</v>
      </c>
      <c r="D78" s="126">
        <v>0.19</v>
      </c>
      <c r="E78" s="278">
        <v>20000</v>
      </c>
      <c r="F78" s="279"/>
    </row>
    <row r="79" spans="1:6" ht="15">
      <c r="A79" s="121">
        <v>30000</v>
      </c>
      <c r="B79" s="121">
        <v>60000</v>
      </c>
      <c r="C79" s="121">
        <v>4200</v>
      </c>
      <c r="D79" s="126">
        <v>0.23</v>
      </c>
      <c r="E79" s="278">
        <v>30000</v>
      </c>
      <c r="F79" s="279"/>
    </row>
    <row r="80" spans="1:6" ht="15">
      <c r="A80" s="121">
        <v>60000</v>
      </c>
      <c r="B80" s="121">
        <v>90000</v>
      </c>
      <c r="C80" s="121">
        <v>11000</v>
      </c>
      <c r="D80" s="126">
        <v>0.27</v>
      </c>
      <c r="E80" s="278">
        <v>60000</v>
      </c>
      <c r="F80" s="279"/>
    </row>
    <row r="81" spans="1:6" ht="15">
      <c r="A81" s="121">
        <v>90000</v>
      </c>
      <c r="B81" s="121">
        <v>120000</v>
      </c>
      <c r="C81" s="121">
        <v>19200</v>
      </c>
      <c r="D81" s="126">
        <v>0.31</v>
      </c>
      <c r="E81" s="278">
        <v>90000</v>
      </c>
      <c r="F81" s="279"/>
    </row>
    <row r="82" spans="1:6" ht="15">
      <c r="A82" s="121">
        <v>120000</v>
      </c>
      <c r="B82" s="121" t="s">
        <v>190</v>
      </c>
      <c r="C82" s="121">
        <v>28500</v>
      </c>
      <c r="D82" s="126">
        <v>0.35</v>
      </c>
      <c r="E82" s="278">
        <v>120000</v>
      </c>
      <c r="F82" s="279"/>
    </row>
    <row r="86" ht="15">
      <c r="A86" s="58" t="s">
        <v>220</v>
      </c>
    </row>
    <row r="88" spans="1:2" ht="15">
      <c r="A88" s="58" t="s">
        <v>16</v>
      </c>
      <c r="B88" s="58" t="s">
        <v>221</v>
      </c>
    </row>
    <row r="89" spans="1:2" ht="15">
      <c r="A89" s="58" t="s">
        <v>34</v>
      </c>
      <c r="B89" s="58" t="s">
        <v>374</v>
      </c>
    </row>
    <row r="90" spans="1:8" ht="15">
      <c r="A90" s="58" t="s">
        <v>49</v>
      </c>
      <c r="B90" s="58" t="s">
        <v>222</v>
      </c>
      <c r="C90" s="58" t="s">
        <v>223</v>
      </c>
      <c r="D90" s="58">
        <f>D31</f>
        <v>120000</v>
      </c>
      <c r="F90" s="169" t="s">
        <v>224</v>
      </c>
      <c r="G90" s="170"/>
      <c r="H90" s="171">
        <v>0.05</v>
      </c>
    </row>
    <row r="91" spans="3:8" ht="15">
      <c r="C91" s="58" t="s">
        <v>225</v>
      </c>
      <c r="D91" s="58">
        <f>H144*H90</f>
        <v>5480.9885</v>
      </c>
      <c r="F91" s="166" t="s">
        <v>331</v>
      </c>
      <c r="G91" s="172"/>
      <c r="H91" s="173"/>
    </row>
    <row r="93" spans="1:8" ht="15">
      <c r="A93" s="58" t="s">
        <v>208</v>
      </c>
      <c r="B93" s="58" t="s">
        <v>345</v>
      </c>
      <c r="H93" s="75"/>
    </row>
    <row r="94" ht="15">
      <c r="B94" s="58" t="s">
        <v>346</v>
      </c>
    </row>
    <row r="95" spans="1:2" ht="15">
      <c r="A95" s="58" t="s">
        <v>209</v>
      </c>
      <c r="B95" s="58" t="s">
        <v>332</v>
      </c>
    </row>
    <row r="97" spans="1:8" ht="15">
      <c r="A97" s="58" t="s">
        <v>211</v>
      </c>
      <c r="B97" s="58" t="s">
        <v>330</v>
      </c>
      <c r="C97" s="58" t="s">
        <v>226</v>
      </c>
      <c r="D97" s="58">
        <f>H97*H144</f>
        <v>5480.9885</v>
      </c>
      <c r="F97" s="169" t="s">
        <v>224</v>
      </c>
      <c r="G97" s="170"/>
      <c r="H97" s="171">
        <v>0.05</v>
      </c>
    </row>
    <row r="98" spans="3:8" ht="15">
      <c r="C98" s="58" t="s">
        <v>227</v>
      </c>
      <c r="D98" s="58">
        <f>D36*H98</f>
        <v>7200</v>
      </c>
      <c r="F98" s="163" t="str">
        <f>F97</f>
        <v>Límite de deducción</v>
      </c>
      <c r="G98" s="164"/>
      <c r="H98" s="165">
        <v>0.4</v>
      </c>
    </row>
    <row r="99" spans="6:8" ht="15">
      <c r="F99" s="166" t="s">
        <v>228</v>
      </c>
      <c r="G99" s="167"/>
      <c r="H99" s="168"/>
    </row>
    <row r="100" spans="1:15" ht="15">
      <c r="A100" s="58" t="s">
        <v>273</v>
      </c>
      <c r="B100" s="248" t="s">
        <v>347</v>
      </c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</row>
    <row r="101" spans="1:15" ht="15">
      <c r="A101" s="58"/>
      <c r="B101" s="248" t="s">
        <v>348</v>
      </c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</row>
    <row r="102" spans="2:15" ht="15">
      <c r="B102" s="248"/>
      <c r="C102" s="248" t="s">
        <v>226</v>
      </c>
      <c r="D102" s="58">
        <f>J67</f>
        <v>996.23</v>
      </c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</row>
    <row r="103" spans="2:15" ht="15">
      <c r="B103" s="248"/>
      <c r="C103" s="248" t="s">
        <v>227</v>
      </c>
      <c r="D103" s="58">
        <f>D38</f>
        <v>1100</v>
      </c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</row>
    <row r="104" spans="2:15" ht="15">
      <c r="B104" s="248"/>
      <c r="C104" s="248" t="s">
        <v>376</v>
      </c>
      <c r="D104" s="58">
        <f>D103-D102</f>
        <v>103.76999999999998</v>
      </c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</row>
    <row r="105" spans="1:2" ht="15">
      <c r="A105" s="58" t="s">
        <v>278</v>
      </c>
      <c r="B105" s="58" t="s">
        <v>349</v>
      </c>
    </row>
    <row r="106" ht="15.75" thickBot="1">
      <c r="B106" s="58" t="s">
        <v>350</v>
      </c>
    </row>
    <row r="107" spans="1:8" ht="15.75" thickBot="1">
      <c r="A107" s="80" t="s">
        <v>229</v>
      </c>
      <c r="B107" s="81"/>
      <c r="C107" s="81"/>
      <c r="D107" s="81"/>
      <c r="E107" s="81"/>
      <c r="F107" s="82" t="s">
        <v>230</v>
      </c>
      <c r="G107" s="83" t="s">
        <v>231</v>
      </c>
      <c r="H107" s="84" t="s">
        <v>232</v>
      </c>
    </row>
    <row r="108" spans="1:8" ht="15">
      <c r="A108" s="33" t="s">
        <v>233</v>
      </c>
      <c r="B108" s="51"/>
      <c r="C108" s="51"/>
      <c r="D108" s="51"/>
      <c r="E108" s="51"/>
      <c r="F108" s="85"/>
      <c r="G108" s="27"/>
      <c r="H108" s="67"/>
    </row>
    <row r="109" spans="1:8" ht="15">
      <c r="A109" s="86" t="s">
        <v>234</v>
      </c>
      <c r="B109" s="87"/>
      <c r="C109" s="51"/>
      <c r="D109" s="51"/>
      <c r="E109" s="51"/>
      <c r="F109" s="88"/>
      <c r="G109" s="28"/>
      <c r="H109" s="89"/>
    </row>
    <row r="110" spans="1:8" ht="15">
      <c r="A110" s="90" t="s">
        <v>285</v>
      </c>
      <c r="B110" s="104"/>
      <c r="C110" s="51"/>
      <c r="D110" s="51"/>
      <c r="E110" s="51"/>
      <c r="F110" s="88">
        <v>2</v>
      </c>
      <c r="G110" s="28" t="str">
        <f>G111</f>
        <v>LIG- Art. 45 b)</v>
      </c>
      <c r="H110" s="89">
        <f>D12*G12</f>
        <v>47300</v>
      </c>
    </row>
    <row r="111" spans="1:8" ht="15">
      <c r="A111" s="90" t="s">
        <v>289</v>
      </c>
      <c r="B111" s="104"/>
      <c r="C111" s="51"/>
      <c r="D111" s="51"/>
      <c r="E111" s="51"/>
      <c r="F111" s="88">
        <v>4</v>
      </c>
      <c r="G111" s="28" t="s">
        <v>235</v>
      </c>
      <c r="H111" s="89">
        <f>D17*I17*I18</f>
        <v>5400</v>
      </c>
    </row>
    <row r="112" spans="1:8" ht="15">
      <c r="A112" s="86" t="s">
        <v>236</v>
      </c>
      <c r="B112" s="91"/>
      <c r="C112" s="91"/>
      <c r="D112" s="91"/>
      <c r="E112" s="91"/>
      <c r="F112" s="92"/>
      <c r="G112" s="93"/>
      <c r="H112" s="94">
        <f>SUM(H110:H111)</f>
        <v>52700</v>
      </c>
    </row>
    <row r="113" spans="1:8" ht="15">
      <c r="A113" s="95"/>
      <c r="B113" s="104"/>
      <c r="C113" s="51"/>
      <c r="D113" s="51"/>
      <c r="E113" s="51"/>
      <c r="F113" s="88"/>
      <c r="G113" s="28"/>
      <c r="H113" s="89"/>
    </row>
    <row r="114" spans="1:8" ht="15">
      <c r="A114" s="90" t="s">
        <v>287</v>
      </c>
      <c r="B114" s="104"/>
      <c r="C114" s="51"/>
      <c r="D114" s="51"/>
      <c r="E114" s="51"/>
      <c r="F114" s="88">
        <v>2</v>
      </c>
      <c r="G114" s="28" t="str">
        <f>G115</f>
        <v>LIG- Art 82. f)</v>
      </c>
      <c r="H114" s="89">
        <f>-D13/G13</f>
        <v>-2500</v>
      </c>
    </row>
    <row r="115" spans="1:8" ht="15">
      <c r="A115" s="90" t="s">
        <v>291</v>
      </c>
      <c r="B115" s="104"/>
      <c r="C115" s="159"/>
      <c r="D115" s="159"/>
      <c r="E115" s="159"/>
      <c r="F115" s="160">
        <v>4</v>
      </c>
      <c r="G115" s="161" t="s">
        <v>237</v>
      </c>
      <c r="H115" s="162">
        <f>-D18*I18/H19</f>
        <v>-2100</v>
      </c>
    </row>
    <row r="116" spans="1:8" ht="15">
      <c r="A116" s="86" t="s">
        <v>238</v>
      </c>
      <c r="B116" s="91"/>
      <c r="C116" s="87"/>
      <c r="D116" s="87"/>
      <c r="E116" s="87"/>
      <c r="F116" s="96"/>
      <c r="G116" s="97"/>
      <c r="H116" s="94">
        <f>H112+H114+H115</f>
        <v>48100</v>
      </c>
    </row>
    <row r="117" spans="1:8" ht="15">
      <c r="A117" s="29"/>
      <c r="B117" s="51"/>
      <c r="C117" s="51"/>
      <c r="D117" s="51"/>
      <c r="E117" s="51"/>
      <c r="F117" s="29"/>
      <c r="G117" s="98"/>
      <c r="H117" s="67"/>
    </row>
    <row r="118" spans="1:8" ht="15">
      <c r="A118" s="86" t="s">
        <v>239</v>
      </c>
      <c r="B118" s="87"/>
      <c r="C118" s="51"/>
      <c r="D118" s="51"/>
      <c r="E118" s="51"/>
      <c r="F118" s="88"/>
      <c r="G118" s="28"/>
      <c r="H118" s="67"/>
    </row>
    <row r="119" spans="1:8" ht="15">
      <c r="A119" s="90" t="s">
        <v>240</v>
      </c>
      <c r="B119" s="104"/>
      <c r="C119" s="51"/>
      <c r="D119" s="51"/>
      <c r="E119" s="51"/>
      <c r="F119" s="88">
        <v>1</v>
      </c>
      <c r="G119" s="28" t="s">
        <v>241</v>
      </c>
      <c r="H119" s="89">
        <f>D7*F5</f>
        <v>30000</v>
      </c>
    </row>
    <row r="120" spans="1:8" ht="15">
      <c r="A120" s="90" t="s">
        <v>242</v>
      </c>
      <c r="B120" s="104"/>
      <c r="C120" s="51"/>
      <c r="D120" s="51"/>
      <c r="E120" s="51"/>
      <c r="F120" s="88">
        <v>1</v>
      </c>
      <c r="G120" s="28" t="s">
        <v>243</v>
      </c>
      <c r="H120" s="89">
        <f>D8</f>
        <v>2000</v>
      </c>
    </row>
    <row r="121" spans="1:8" ht="15">
      <c r="A121" s="86" t="s">
        <v>244</v>
      </c>
      <c r="B121" s="91"/>
      <c r="C121" s="91"/>
      <c r="D121" s="91"/>
      <c r="E121" s="91"/>
      <c r="F121" s="92"/>
      <c r="G121" s="93"/>
      <c r="H121" s="94">
        <f>H119+H120</f>
        <v>32000</v>
      </c>
    </row>
    <row r="122" spans="1:8" ht="15">
      <c r="A122" s="95"/>
      <c r="B122" s="99"/>
      <c r="C122" s="51"/>
      <c r="D122" s="51"/>
      <c r="E122" s="51"/>
      <c r="F122" s="88"/>
      <c r="G122" s="28"/>
      <c r="H122" s="89"/>
    </row>
    <row r="123" spans="1:8" ht="15">
      <c r="A123" s="90" t="s">
        <v>245</v>
      </c>
      <c r="B123" s="99"/>
      <c r="C123" s="157"/>
      <c r="D123" s="51"/>
      <c r="E123" s="51"/>
      <c r="F123" s="88">
        <v>1</v>
      </c>
      <c r="G123" s="28" t="s">
        <v>334</v>
      </c>
      <c r="H123" s="89">
        <f>-H120</f>
        <v>-2000</v>
      </c>
    </row>
    <row r="124" spans="1:8" ht="15">
      <c r="A124" s="29" t="s">
        <v>318</v>
      </c>
      <c r="B124" s="99"/>
      <c r="C124" s="157"/>
      <c r="D124" s="51"/>
      <c r="E124" s="51"/>
      <c r="F124" s="88">
        <v>1</v>
      </c>
      <c r="G124" s="28" t="s">
        <v>246</v>
      </c>
      <c r="H124" s="89">
        <f>-H121*I7</f>
        <v>-1600</v>
      </c>
    </row>
    <row r="125" spans="1:8" ht="15">
      <c r="A125" s="90" t="s">
        <v>247</v>
      </c>
      <c r="B125" s="104"/>
      <c r="C125" s="157"/>
      <c r="D125" s="51"/>
      <c r="E125" s="51"/>
      <c r="F125" s="88">
        <v>1</v>
      </c>
      <c r="G125" s="28" t="s">
        <v>248</v>
      </c>
      <c r="H125" s="158">
        <f>-I8*D9*I10</f>
        <v>-4400</v>
      </c>
    </row>
    <row r="126" spans="1:8" ht="15">
      <c r="A126" s="86" t="s">
        <v>249</v>
      </c>
      <c r="B126" s="91"/>
      <c r="C126" s="87"/>
      <c r="D126" s="87"/>
      <c r="E126" s="87"/>
      <c r="F126" s="96"/>
      <c r="G126" s="97"/>
      <c r="H126" s="100">
        <f>H121+H123+H124+H125</f>
        <v>24000</v>
      </c>
    </row>
    <row r="127" spans="1:8" s="255" customFormat="1" ht="15">
      <c r="A127" s="249"/>
      <c r="B127" s="250"/>
      <c r="C127" s="251"/>
      <c r="D127" s="251"/>
      <c r="E127" s="251"/>
      <c r="F127" s="252"/>
      <c r="G127" s="253"/>
      <c r="H127" s="254"/>
    </row>
    <row r="128" spans="1:8" ht="15.75" thickBot="1">
      <c r="A128" s="258"/>
      <c r="B128" s="259"/>
      <c r="C128" s="25"/>
      <c r="D128" s="25"/>
      <c r="E128" s="25"/>
      <c r="F128" s="26"/>
      <c r="G128" s="260"/>
      <c r="H128" s="32"/>
    </row>
    <row r="129" spans="1:8" ht="15">
      <c r="A129" s="290" t="s">
        <v>250</v>
      </c>
      <c r="B129" s="291"/>
      <c r="C129" s="64"/>
      <c r="D129" s="64"/>
      <c r="E129" s="64"/>
      <c r="F129" s="85"/>
      <c r="G129" s="27"/>
      <c r="H129" s="292"/>
    </row>
    <row r="130" spans="1:8" ht="15">
      <c r="A130" s="90" t="s">
        <v>251</v>
      </c>
      <c r="B130" s="104"/>
      <c r="C130" s="51"/>
      <c r="D130" s="51"/>
      <c r="E130" s="51"/>
      <c r="F130" s="88">
        <v>6</v>
      </c>
      <c r="G130" s="28" t="s">
        <v>166</v>
      </c>
      <c r="H130" s="89">
        <f>D22</f>
        <v>12000</v>
      </c>
    </row>
    <row r="131" spans="1:8" ht="15">
      <c r="A131" s="90" t="s">
        <v>295</v>
      </c>
      <c r="B131" s="104"/>
      <c r="C131" s="51"/>
      <c r="D131" s="51"/>
      <c r="E131" s="51"/>
      <c r="F131" s="88">
        <v>6</v>
      </c>
      <c r="G131" s="28" t="str">
        <f>G130</f>
        <v>LIG- Art. 79 f)</v>
      </c>
      <c r="H131" s="89">
        <f>D23</f>
        <v>11000</v>
      </c>
    </row>
    <row r="132" spans="1:8" ht="15">
      <c r="A132" s="90" t="s">
        <v>296</v>
      </c>
      <c r="B132" s="104"/>
      <c r="C132" s="51"/>
      <c r="D132" s="51"/>
      <c r="E132" s="51"/>
      <c r="F132" s="88">
        <v>6</v>
      </c>
      <c r="G132" s="28" t="s">
        <v>333</v>
      </c>
      <c r="H132" s="89">
        <f>D24-D23</f>
        <v>4000</v>
      </c>
    </row>
    <row r="133" spans="1:8" ht="15">
      <c r="A133" s="90" t="s">
        <v>252</v>
      </c>
      <c r="B133" s="104"/>
      <c r="C133" s="51"/>
      <c r="D133" s="51"/>
      <c r="E133" s="51"/>
      <c r="F133" s="88">
        <v>7</v>
      </c>
      <c r="G133" s="28" t="s">
        <v>253</v>
      </c>
      <c r="H133" s="89">
        <f>D27*D28</f>
        <v>20800</v>
      </c>
    </row>
    <row r="134" spans="1:8" ht="15">
      <c r="A134" s="86" t="s">
        <v>254</v>
      </c>
      <c r="B134" s="91"/>
      <c r="C134" s="91"/>
      <c r="D134" s="91"/>
      <c r="E134" s="91"/>
      <c r="F134" s="92"/>
      <c r="G134" s="93"/>
      <c r="H134" s="293">
        <f>H130+H131+H132+H133</f>
        <v>47800</v>
      </c>
    </row>
    <row r="135" spans="1:8" ht="15">
      <c r="A135" s="90"/>
      <c r="B135" s="104"/>
      <c r="C135" s="51"/>
      <c r="D135" s="51"/>
      <c r="E135" s="51"/>
      <c r="F135" s="88"/>
      <c r="G135" s="28"/>
      <c r="H135" s="89"/>
    </row>
    <row r="136" spans="1:8" ht="15">
      <c r="A136" s="90" t="s">
        <v>255</v>
      </c>
      <c r="B136" s="104"/>
      <c r="C136" s="51"/>
      <c r="D136" s="51"/>
      <c r="E136" s="51"/>
      <c r="F136" s="88">
        <v>6</v>
      </c>
      <c r="G136" s="28" t="s">
        <v>169</v>
      </c>
      <c r="H136" s="89">
        <f>-D25*F5</f>
        <v>-4500</v>
      </c>
    </row>
    <row r="137" spans="1:8" ht="15">
      <c r="A137" s="90" t="s">
        <v>256</v>
      </c>
      <c r="B137" s="104"/>
      <c r="C137" s="51"/>
      <c r="D137" s="51"/>
      <c r="E137" s="51"/>
      <c r="F137" s="88">
        <v>7</v>
      </c>
      <c r="G137" s="28" t="s">
        <v>257</v>
      </c>
      <c r="H137" s="89">
        <f>-D29</f>
        <v>-4784</v>
      </c>
    </row>
    <row r="138" spans="1:8" ht="15">
      <c r="A138" s="86" t="s">
        <v>258</v>
      </c>
      <c r="B138" s="91"/>
      <c r="C138" s="91"/>
      <c r="D138" s="91"/>
      <c r="E138" s="91"/>
      <c r="F138" s="92"/>
      <c r="G138" s="93"/>
      <c r="H138" s="94">
        <f>H134+H136+H137</f>
        <v>38516</v>
      </c>
    </row>
    <row r="139" spans="1:8" ht="15.75" thickBot="1">
      <c r="A139" s="95"/>
      <c r="B139" s="99"/>
      <c r="C139" s="99"/>
      <c r="D139" s="99"/>
      <c r="E139" s="99"/>
      <c r="F139" s="105"/>
      <c r="G139" s="106"/>
      <c r="H139" s="103"/>
    </row>
    <row r="140" spans="1:8" ht="15.75" thickBot="1">
      <c r="A140" s="107" t="s">
        <v>259</v>
      </c>
      <c r="B140" s="108"/>
      <c r="C140" s="108"/>
      <c r="D140" s="108"/>
      <c r="E140" s="108"/>
      <c r="F140" s="109"/>
      <c r="G140" s="110"/>
      <c r="H140" s="111">
        <f>H126+H116+H138</f>
        <v>110616</v>
      </c>
    </row>
    <row r="141" spans="1:8" ht="15">
      <c r="A141" s="95" t="s">
        <v>260</v>
      </c>
      <c r="B141" s="99"/>
      <c r="C141" s="51"/>
      <c r="D141" s="51"/>
      <c r="E141" s="51"/>
      <c r="F141" s="88"/>
      <c r="G141" s="28"/>
      <c r="H141" s="89"/>
    </row>
    <row r="142" spans="1:8" ht="15">
      <c r="A142" s="95" t="s">
        <v>261</v>
      </c>
      <c r="B142" s="99"/>
      <c r="C142" s="51"/>
      <c r="D142" s="51"/>
      <c r="E142" s="51"/>
      <c r="F142" s="88"/>
      <c r="G142" s="28"/>
      <c r="H142" s="89"/>
    </row>
    <row r="143" spans="1:8" ht="15">
      <c r="A143" s="90" t="s">
        <v>207</v>
      </c>
      <c r="B143" s="99"/>
      <c r="C143" s="51"/>
      <c r="D143" s="51"/>
      <c r="E143" s="51"/>
      <c r="F143" s="88">
        <v>12</v>
      </c>
      <c r="G143" s="28" t="s">
        <v>262</v>
      </c>
      <c r="H143" s="89">
        <f>-J67</f>
        <v>-996.23</v>
      </c>
    </row>
    <row r="144" spans="1:8" ht="15">
      <c r="A144" s="95" t="s">
        <v>263</v>
      </c>
      <c r="B144" s="99"/>
      <c r="C144" s="99"/>
      <c r="D144" s="99"/>
      <c r="E144" s="99"/>
      <c r="F144" s="101"/>
      <c r="G144" s="102"/>
      <c r="H144" s="103">
        <f>H140+H143</f>
        <v>109619.77</v>
      </c>
    </row>
    <row r="145" spans="1:8" ht="15">
      <c r="A145" s="95" t="s">
        <v>264</v>
      </c>
      <c r="B145" s="51"/>
      <c r="C145" s="51"/>
      <c r="D145" s="51"/>
      <c r="E145" s="51"/>
      <c r="F145" s="88"/>
      <c r="G145" s="28"/>
      <c r="H145" s="89"/>
    </row>
    <row r="146" spans="1:8" ht="15">
      <c r="A146" s="90" t="s">
        <v>265</v>
      </c>
      <c r="B146" s="104"/>
      <c r="C146" s="104"/>
      <c r="D146" s="51"/>
      <c r="E146" s="51"/>
      <c r="F146" s="88">
        <v>8</v>
      </c>
      <c r="G146" s="28" t="s">
        <v>266</v>
      </c>
      <c r="H146" s="89">
        <f>-D91</f>
        <v>-5480.9885</v>
      </c>
    </row>
    <row r="147" spans="1:8" ht="15.75" thickBot="1">
      <c r="A147" s="90" t="s">
        <v>267</v>
      </c>
      <c r="B147" s="104"/>
      <c r="C147" s="104"/>
      <c r="D147" s="51"/>
      <c r="E147" s="51"/>
      <c r="F147" s="88">
        <v>11</v>
      </c>
      <c r="G147" s="28" t="s">
        <v>268</v>
      </c>
      <c r="H147" s="89">
        <f>-D97</f>
        <v>-5480.9885</v>
      </c>
    </row>
    <row r="148" spans="1:8" ht="15.75" thickBot="1">
      <c r="A148" s="80" t="s">
        <v>269</v>
      </c>
      <c r="B148" s="81"/>
      <c r="C148" s="81"/>
      <c r="D148" s="81"/>
      <c r="E148" s="81"/>
      <c r="F148" s="112"/>
      <c r="G148" s="113"/>
      <c r="H148" s="114">
        <f>H143+H146+H147</f>
        <v>-11958.207000000002</v>
      </c>
    </row>
    <row r="149" spans="1:8" ht="15">
      <c r="A149" s="29"/>
      <c r="B149" s="51"/>
      <c r="C149" s="51"/>
      <c r="D149" s="51"/>
      <c r="E149" s="51"/>
      <c r="F149" s="88"/>
      <c r="G149" s="28"/>
      <c r="H149" s="89"/>
    </row>
    <row r="150" spans="1:8" ht="15">
      <c r="A150" s="86" t="s">
        <v>270</v>
      </c>
      <c r="B150" s="91"/>
      <c r="C150" s="91"/>
      <c r="D150" s="87"/>
      <c r="E150" s="87"/>
      <c r="F150" s="96"/>
      <c r="G150" s="97"/>
      <c r="H150" s="94">
        <f>H140+H148</f>
        <v>98657.793</v>
      </c>
    </row>
    <row r="151" spans="1:8" ht="15">
      <c r="A151" s="95" t="s">
        <v>271</v>
      </c>
      <c r="B151" s="99"/>
      <c r="C151" s="99"/>
      <c r="D151" s="51"/>
      <c r="E151" s="51"/>
      <c r="F151" s="88">
        <v>15</v>
      </c>
      <c r="G151" s="28" t="s">
        <v>272</v>
      </c>
      <c r="H151" s="103">
        <f>-D48</f>
        <v>-15300</v>
      </c>
    </row>
    <row r="152" spans="1:8" ht="15">
      <c r="A152" s="86" t="s">
        <v>274</v>
      </c>
      <c r="B152" s="91"/>
      <c r="C152" s="91"/>
      <c r="D152" s="87"/>
      <c r="E152" s="87"/>
      <c r="F152" s="96"/>
      <c r="G152" s="97"/>
      <c r="H152" s="94">
        <f>H150+H151</f>
        <v>83357.793</v>
      </c>
    </row>
    <row r="153" spans="1:8" ht="15">
      <c r="A153" s="95" t="s">
        <v>275</v>
      </c>
      <c r="B153" s="99"/>
      <c r="C153" s="51"/>
      <c r="D153" s="51"/>
      <c r="E153" s="51"/>
      <c r="F153" s="88"/>
      <c r="G153" s="28"/>
      <c r="H153" s="89"/>
    </row>
    <row r="154" spans="1:8" ht="15">
      <c r="A154" s="29" t="s">
        <v>276</v>
      </c>
      <c r="B154" s="51"/>
      <c r="C154" s="51"/>
      <c r="D154" s="51"/>
      <c r="E154" s="51"/>
      <c r="F154" s="88"/>
      <c r="G154" s="28" t="s">
        <v>277</v>
      </c>
      <c r="H154" s="89">
        <f>-J55</f>
        <v>-15552</v>
      </c>
    </row>
    <row r="155" spans="1:9" ht="15">
      <c r="A155" s="29" t="s">
        <v>343</v>
      </c>
      <c r="B155" s="51"/>
      <c r="C155" s="51"/>
      <c r="D155" s="51"/>
      <c r="E155" s="51"/>
      <c r="F155" s="88"/>
      <c r="G155" s="247" t="s">
        <v>375</v>
      </c>
      <c r="H155" s="89">
        <f>-D172</f>
        <v>-16016</v>
      </c>
      <c r="I155" s="123" t="s">
        <v>278</v>
      </c>
    </row>
    <row r="156" spans="1:8" ht="15">
      <c r="A156" s="29" t="s">
        <v>311</v>
      </c>
      <c r="B156" s="51"/>
      <c r="C156" s="51"/>
      <c r="D156" s="51"/>
      <c r="E156" s="51"/>
      <c r="F156" s="88">
        <v>13</v>
      </c>
      <c r="G156" s="28" t="s">
        <v>279</v>
      </c>
      <c r="H156" s="89">
        <f>-J57*E44</f>
        <v>-34560</v>
      </c>
    </row>
    <row r="157" spans="1:8" ht="15.75" thickBot="1">
      <c r="A157" s="29" t="s">
        <v>313</v>
      </c>
      <c r="B157" s="51"/>
      <c r="C157" s="51"/>
      <c r="D157" s="51"/>
      <c r="E157" s="51"/>
      <c r="F157" s="88">
        <v>14</v>
      </c>
      <c r="G157" s="28" t="s">
        <v>280</v>
      </c>
      <c r="H157" s="89">
        <f>-J58/F5*D47</f>
        <v>-2160</v>
      </c>
    </row>
    <row r="158" spans="1:8" ht="15.75" thickBot="1">
      <c r="A158" s="107" t="s">
        <v>281</v>
      </c>
      <c r="B158" s="108"/>
      <c r="C158" s="108"/>
      <c r="D158" s="108"/>
      <c r="E158" s="108"/>
      <c r="F158" s="115"/>
      <c r="G158" s="116"/>
      <c r="H158" s="111">
        <f>SUM(H154:H157)</f>
        <v>-68288</v>
      </c>
    </row>
    <row r="159" spans="1:8" ht="15.75" thickBot="1">
      <c r="A159" s="33" t="s">
        <v>282</v>
      </c>
      <c r="B159" s="117"/>
      <c r="C159" s="117"/>
      <c r="D159" s="117"/>
      <c r="E159" s="117"/>
      <c r="F159" s="33"/>
      <c r="G159" s="118"/>
      <c r="H159" s="119">
        <f>H152+H158</f>
        <v>15069.793000000005</v>
      </c>
    </row>
    <row r="160" spans="1:9" ht="15.75" thickBot="1">
      <c r="A160" s="80" t="s">
        <v>283</v>
      </c>
      <c r="B160" s="81"/>
      <c r="C160" s="81"/>
      <c r="D160" s="81"/>
      <c r="E160" s="81"/>
      <c r="F160" s="80"/>
      <c r="G160" s="120"/>
      <c r="H160" s="114">
        <f>D181</f>
        <v>1609.7710200000008</v>
      </c>
      <c r="I160" s="123" t="s">
        <v>344</v>
      </c>
    </row>
    <row r="163" ht="15">
      <c r="A163" s="58" t="s">
        <v>278</v>
      </c>
    </row>
    <row r="165" spans="1:8" ht="15">
      <c r="A165" s="121"/>
      <c r="B165" s="124" t="s">
        <v>335</v>
      </c>
      <c r="C165" s="124"/>
      <c r="D165" s="124" t="s">
        <v>336</v>
      </c>
      <c r="E165" s="124"/>
      <c r="F165" s="124"/>
      <c r="G165" s="124"/>
      <c r="H165" s="122" t="s">
        <v>226</v>
      </c>
    </row>
    <row r="166" spans="1:8" ht="15">
      <c r="A166" s="152" t="s">
        <v>79</v>
      </c>
      <c r="B166" s="121" t="s">
        <v>337</v>
      </c>
      <c r="C166" s="121"/>
      <c r="D166" s="121" t="s">
        <v>338</v>
      </c>
      <c r="E166" s="121"/>
      <c r="F166" s="121"/>
      <c r="G166" s="121"/>
      <c r="H166" s="121">
        <v>15552</v>
      </c>
    </row>
    <row r="167" spans="1:8" ht="15">
      <c r="A167" s="152" t="s">
        <v>87</v>
      </c>
      <c r="B167" s="121" t="s">
        <v>339</v>
      </c>
      <c r="C167" s="121"/>
      <c r="D167" s="153" t="s">
        <v>340</v>
      </c>
      <c r="E167" s="155"/>
      <c r="F167" s="155"/>
      <c r="G167" s="154"/>
      <c r="H167" s="121">
        <v>74649.6</v>
      </c>
    </row>
    <row r="169" spans="2:4" ht="15">
      <c r="B169" s="121" t="s">
        <v>341</v>
      </c>
      <c r="C169" s="121"/>
      <c r="D169" s="121">
        <f>H133+H137</f>
        <v>16016</v>
      </c>
    </row>
    <row r="170" spans="2:4" ht="15">
      <c r="B170" s="153" t="s">
        <v>342</v>
      </c>
      <c r="C170" s="154"/>
      <c r="D170" s="121"/>
    </row>
    <row r="172" spans="2:4" ht="15">
      <c r="B172" s="121" t="str">
        <f>D167</f>
        <v>Rentas Netas art. 79 a), b) y c)</v>
      </c>
      <c r="C172" s="121"/>
      <c r="D172" s="121">
        <f>H133+H137</f>
        <v>16016</v>
      </c>
    </row>
    <row r="173" spans="2:4" ht="15">
      <c r="B173" s="121" t="s">
        <v>226</v>
      </c>
      <c r="C173" s="121"/>
      <c r="D173" s="121">
        <f>H167</f>
        <v>74649.6</v>
      </c>
    </row>
    <row r="176" ht="15.75" thickBot="1">
      <c r="A176" s="58" t="s">
        <v>344</v>
      </c>
    </row>
    <row r="177" spans="2:4" ht="15">
      <c r="B177" s="68" t="s">
        <v>187</v>
      </c>
      <c r="C177" s="64"/>
      <c r="D177" s="127">
        <f>C77</f>
        <v>900</v>
      </c>
    </row>
    <row r="178" spans="2:4" ht="15">
      <c r="B178" s="29" t="s">
        <v>351</v>
      </c>
      <c r="C178" s="51"/>
      <c r="D178" s="67">
        <f>H159-E77</f>
        <v>5069.793000000005</v>
      </c>
    </row>
    <row r="179" spans="2:4" ht="15">
      <c r="B179" s="29" t="s">
        <v>316</v>
      </c>
      <c r="C179" s="51"/>
      <c r="D179" s="70">
        <f>D77</f>
        <v>0.14</v>
      </c>
    </row>
    <row r="180" spans="2:4" ht="15">
      <c r="B180" s="29"/>
      <c r="C180" s="51"/>
      <c r="D180" s="67"/>
    </row>
    <row r="181" spans="2:4" ht="15.75" thickBot="1">
      <c r="B181" s="26" t="s">
        <v>317</v>
      </c>
      <c r="C181" s="25"/>
      <c r="D181" s="32">
        <f>D177+D178*D179</f>
        <v>1609.7710200000008</v>
      </c>
    </row>
  </sheetData>
  <sheetProtection/>
  <mergeCells count="11">
    <mergeCell ref="D74:F74"/>
    <mergeCell ref="E78:F78"/>
    <mergeCell ref="A54:I54"/>
    <mergeCell ref="A66:J66"/>
    <mergeCell ref="E80:F80"/>
    <mergeCell ref="E81:F81"/>
    <mergeCell ref="E82:F82"/>
    <mergeCell ref="E75:F75"/>
    <mergeCell ref="E76:F76"/>
    <mergeCell ref="E77:F77"/>
    <mergeCell ref="E79:F79"/>
  </mergeCells>
  <printOptions horizontalCentered="1"/>
  <pageMargins left="0.7086614173228347" right="0.7086614173228347" top="0.8661417322834646" bottom="0.7480314960629921" header="0.31496062992125984" footer="0.31496062992125984"/>
  <pageSetup horizontalDpi="1200" verticalDpi="1200" orientation="landscape" paperSize="9" r:id="rId2"/>
  <headerFooter>
    <oddHeader>&amp;L&amp;"-,Negrita"&amp;K00-040GUÍA DE TRABAJOS PRÁCTICOS.
UNIDAD V&amp;R&amp;"-,Negrita Cursiva"&amp;K00-041Consuelo Castellano Garzón</oddHeader>
    <oddFooter>&amp;L&amp;G &amp;C&amp;"-,Negrita"&amp;K00-047UCC. FACEA. 
IMPUESTOS I. Cát. "B"&amp;R&amp;"-,Negrita"&amp;K00-047Página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HugoP</dc:creator>
  <cp:keywords/>
  <dc:description/>
  <cp:lastModifiedBy>-</cp:lastModifiedBy>
  <cp:lastPrinted>2014-03-26T06:32:31Z</cp:lastPrinted>
  <dcterms:created xsi:type="dcterms:W3CDTF">2013-12-27T15:56:41Z</dcterms:created>
  <dcterms:modified xsi:type="dcterms:W3CDTF">2014-05-15T13:02:14Z</dcterms:modified>
  <cp:category/>
  <cp:version/>
  <cp:contentType/>
  <cp:contentStatus/>
</cp:coreProperties>
</file>