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8" windowWidth="15576" windowHeight="9552" activeTab="1"/>
  </bookViews>
  <sheets>
    <sheet name="4.01" sheetId="1" r:id="rId1"/>
    <sheet name="4.02" sheetId="2" r:id="rId2"/>
  </sheets>
  <calcPr calcId="124519"/>
</workbook>
</file>

<file path=xl/calcChain.xml><?xml version="1.0" encoding="utf-8"?>
<calcChain xmlns="http://schemas.openxmlformats.org/spreadsheetml/2006/main">
  <c r="G108" i="2"/>
  <c r="G105"/>
  <c r="G121"/>
  <c r="G117"/>
  <c r="G124"/>
  <c r="G123"/>
  <c r="G168"/>
  <c r="G93"/>
  <c r="G94"/>
  <c r="B164"/>
  <c r="F164" s="1"/>
  <c r="G142"/>
  <c r="G143"/>
  <c r="G166"/>
  <c r="G141"/>
  <c r="G144"/>
  <c r="G146"/>
  <c r="G109"/>
  <c r="G104"/>
  <c r="G100"/>
  <c r="G90"/>
  <c r="G99"/>
  <c r="G127"/>
  <c r="G106" l="1"/>
  <c r="G110"/>
  <c r="G112"/>
  <c r="G98"/>
  <c r="A98"/>
  <c r="G95"/>
  <c r="G96" s="1"/>
  <c r="G85"/>
  <c r="G134"/>
  <c r="G133"/>
  <c r="G132"/>
  <c r="G131"/>
  <c r="G122"/>
  <c r="G125" s="1"/>
  <c r="G152"/>
  <c r="G151"/>
  <c r="G148"/>
  <c r="F86"/>
  <c r="G86"/>
  <c r="G87"/>
  <c r="G147"/>
  <c r="G145"/>
  <c r="G116"/>
  <c r="G113"/>
  <c r="G153"/>
  <c r="B25" i="1"/>
  <c r="C25"/>
  <c r="B40" s="1"/>
  <c r="B23"/>
  <c r="C23" s="1"/>
  <c r="B39" s="1"/>
  <c r="B21"/>
  <c r="C21" s="1"/>
  <c r="B37" s="1"/>
  <c r="B19"/>
  <c r="B18"/>
  <c r="G135" i="2" l="1"/>
  <c r="C19" i="1"/>
  <c r="B36" s="1"/>
  <c r="B38" s="1"/>
  <c r="B41" s="1"/>
  <c r="B42" s="1"/>
  <c r="G89" i="2"/>
  <c r="G91" s="1"/>
  <c r="C164"/>
  <c r="E164" s="1"/>
  <c r="G164" s="1"/>
  <c r="G155"/>
  <c r="G128"/>
  <c r="G101"/>
  <c r="G102" s="1"/>
  <c r="G167"/>
  <c r="G114"/>
  <c r="G118" s="1"/>
  <c r="G119" l="1"/>
  <c r="G126" s="1"/>
  <c r="G129" s="1"/>
  <c r="G136" s="1"/>
  <c r="G137" s="1"/>
  <c r="G169" l="1"/>
  <c r="G154"/>
  <c r="G157"/>
</calcChain>
</file>

<file path=xl/sharedStrings.xml><?xml version="1.0" encoding="utf-8"?>
<sst xmlns="http://schemas.openxmlformats.org/spreadsheetml/2006/main" count="228" uniqueCount="219">
  <si>
    <t>DATOS DEL EJERCICIO:</t>
  </si>
  <si>
    <t>RESOLUCIÓN EJERCICIO Nº 4.01. QUEBRANTOS IMPOSITIVOS</t>
  </si>
  <si>
    <t>CATEGORIA</t>
  </si>
  <si>
    <t>SUBTOTAL</t>
  </si>
  <si>
    <t>TOTAL</t>
  </si>
  <si>
    <t>Cantidad de meses alquilados</t>
  </si>
  <si>
    <r>
      <rPr>
        <b/>
        <sz val="11"/>
        <color indexed="8"/>
        <rFont val="Calibri"/>
        <family val="2"/>
      </rPr>
      <t xml:space="preserve">1. </t>
    </r>
    <r>
      <rPr>
        <sz val="11"/>
        <color theme="1"/>
        <rFont val="Calibri"/>
        <family val="2"/>
        <scheme val="minor"/>
      </rPr>
      <t>Alquiler mensual por inmueble</t>
    </r>
  </si>
  <si>
    <t xml:space="preserve">1. Determinación de la ganancia del periodo 2013 dentro de cada categoría </t>
  </si>
  <si>
    <r>
      <rPr>
        <b/>
        <sz val="11"/>
        <color indexed="8"/>
        <rFont val="Calibri"/>
        <family val="2"/>
      </rPr>
      <t>2.</t>
    </r>
    <r>
      <rPr>
        <sz val="11"/>
        <color theme="1"/>
        <rFont val="Calibri"/>
        <family val="2"/>
        <scheme val="minor"/>
      </rPr>
      <t xml:space="preserve"> Perdida por alquiler de local comercial </t>
    </r>
  </si>
  <si>
    <r>
      <rPr>
        <b/>
        <sz val="11"/>
        <color indexed="8"/>
        <rFont val="Calibri"/>
        <family val="2"/>
      </rPr>
      <t>3.</t>
    </r>
    <r>
      <rPr>
        <sz val="11"/>
        <color theme="1"/>
        <rFont val="Calibri"/>
        <family val="2"/>
        <scheme val="minor"/>
      </rPr>
      <t xml:space="preserve"> Quebranto en la participación como socio en una sociedad de hecho</t>
    </r>
  </si>
  <si>
    <r>
      <rPr>
        <b/>
        <sz val="11"/>
        <color indexed="8"/>
        <rFont val="Calibri"/>
        <family val="2"/>
      </rPr>
      <t>4.</t>
    </r>
    <r>
      <rPr>
        <sz val="11"/>
        <color theme="1"/>
        <rFont val="Calibri"/>
        <family val="2"/>
        <scheme val="minor"/>
      </rPr>
      <t xml:space="preserve"> Intereses cobrados a particulares </t>
    </r>
  </si>
  <si>
    <t>Intereses cobrados a particulares (Ref. n°4)</t>
  </si>
  <si>
    <t>Perdida Alquiler local comercial (Ref. n°2)</t>
  </si>
  <si>
    <t>Alquiler por inmueble (Ref n°1)</t>
  </si>
  <si>
    <t>Quebranto en la participación como socio en una sociedad de hecho (Ref. n° 3)</t>
  </si>
  <si>
    <r>
      <rPr>
        <b/>
        <sz val="11"/>
        <color indexed="8"/>
        <rFont val="Calibri"/>
        <family val="2"/>
      </rPr>
      <t>5.</t>
    </r>
    <r>
      <rPr>
        <sz val="11"/>
        <color theme="1"/>
        <rFont val="Calibri"/>
        <family val="2"/>
        <scheme val="minor"/>
      </rPr>
      <t xml:space="preserve"> Honorarios profesionales </t>
    </r>
  </si>
  <si>
    <t>1° Categoría</t>
  </si>
  <si>
    <t>2° Categoría</t>
  </si>
  <si>
    <t>3° Categoría</t>
  </si>
  <si>
    <t>4° Categoría</t>
  </si>
  <si>
    <t>2. Compensación entre categorías</t>
  </si>
  <si>
    <t>Resultado 1° Categoría</t>
  </si>
  <si>
    <t xml:space="preserve">Resultado 2° Categoría </t>
  </si>
  <si>
    <t>Subtotal 1</t>
  </si>
  <si>
    <t>Subtotal 2</t>
  </si>
  <si>
    <t>Resultado 4° Categoría</t>
  </si>
  <si>
    <t>Resultado 3° Categoría</t>
  </si>
  <si>
    <t>Ganancia Neta del Ejercicio</t>
  </si>
  <si>
    <t>Notas Aclaratorias</t>
  </si>
  <si>
    <r>
      <rPr>
        <b/>
        <sz val="11"/>
        <color indexed="8"/>
        <rFont val="Calibri"/>
        <family val="2"/>
      </rPr>
      <t>1.</t>
    </r>
    <r>
      <rPr>
        <sz val="11"/>
        <color theme="1"/>
        <rFont val="Calibri"/>
        <family val="2"/>
        <scheme val="minor"/>
      </rPr>
      <t xml:space="preserve"> El resultado final es ganancia neta correspondiente a la cuarta categoría. </t>
    </r>
  </si>
  <si>
    <t>Honorarios profesionales (Ref n° 5)</t>
  </si>
  <si>
    <t xml:space="preserve">RESOLUCIÓN EJERCICIO Nº 4.02. ESQUEMA DE LIQUIDACIÓN DEL I.G. (PERSONAS FÍSICAS) </t>
  </si>
  <si>
    <r>
      <rPr>
        <b/>
        <sz val="11"/>
        <color indexed="8"/>
        <rFont val="Calibri"/>
        <family val="2"/>
      </rPr>
      <t xml:space="preserve">1. </t>
    </r>
    <r>
      <rPr>
        <sz val="11"/>
        <color theme="1"/>
        <rFont val="Calibri"/>
        <family val="2"/>
        <scheme val="minor"/>
      </rPr>
      <t xml:space="preserve">Sueldo mensual como profesor </t>
    </r>
  </si>
  <si>
    <t>Cantidad de fotocopias mensuales</t>
  </si>
  <si>
    <t>Cantidad de meses en el 2013 por la cesion definitiva</t>
  </si>
  <si>
    <t>Afectacion a su actividad profesional</t>
  </si>
  <si>
    <t>Gastos de mantenimiento reales</t>
  </si>
  <si>
    <t>Valor de origen del inmueble</t>
  </si>
  <si>
    <t>Porcentaje del edificio</t>
  </si>
  <si>
    <t>Hijos a su cargo y sin ingresos propios</t>
  </si>
  <si>
    <t>ART 23 L.I.G
CUADRO DE DEDUCCIONES PERSONALES PARA EL AÑO 2013</t>
  </si>
  <si>
    <t>Cónyuge</t>
  </si>
  <si>
    <t>Hijo, hija, hijastro, hijastra menor de 24 años
 o incapacitado para el trabajo</t>
  </si>
  <si>
    <t xml:space="preserve">a) Descendiente en línea recta (nieto, nieta, bisnieto, bisnieta) menor de 24 años o incapacitado para el trabajo; 
b) Ascendiente (padre, madre, abuelo, abuela, bisabuelo, bisabuela, padrastro y madrastra);
c)  Hermano o hermana menor de 24 años o incapacitado para el trabajo;
d) Suegro o suegra;
e) Yerno o nuera menor de 24 años o incapacitado para el trabajo. 
</t>
  </si>
  <si>
    <t>Deducción especial – Rentas art. 49 y art. 79.</t>
  </si>
  <si>
    <t>Deducción especial – Rentas art. 79 inc. a), b) y c)</t>
  </si>
  <si>
    <t>ART 90 L.I.G: TASAS DEL IMPUESTO PARA LAS PERSONAS FISICAS Y SUCESIONES INDIVISAS</t>
  </si>
  <si>
    <t>Ganancia neta imponible acumulada</t>
  </si>
  <si>
    <t>Mas de $</t>
  </si>
  <si>
    <t>A $</t>
  </si>
  <si>
    <t>$</t>
  </si>
  <si>
    <t>Mas el %</t>
  </si>
  <si>
    <t>Sobre el excedente de $</t>
  </si>
  <si>
    <t>en adelante</t>
  </si>
  <si>
    <t>Ganancias no Imponibles
(mínimo no imponible)</t>
  </si>
  <si>
    <t>Pagarán</t>
  </si>
  <si>
    <t>CONCEPTO</t>
  </si>
  <si>
    <t>Ref</t>
  </si>
  <si>
    <t>Art</t>
  </si>
  <si>
    <t xml:space="preserve">Total </t>
  </si>
  <si>
    <t>A. Rentas Gravadas</t>
  </si>
  <si>
    <t>Cuarta Categoría</t>
  </si>
  <si>
    <t xml:space="preserve">Sueldo como profesor </t>
  </si>
  <si>
    <t>L. 79 b)</t>
  </si>
  <si>
    <t xml:space="preserve">Honorarios por el ejercicio de su actividad profesional </t>
  </si>
  <si>
    <t xml:space="preserve">Ganancia Bruta de 4° Categoría </t>
  </si>
  <si>
    <t>Amortización Automóvil Volkswagen Gol modelo 2011</t>
  </si>
  <si>
    <t>L. 84 y 88 l)</t>
  </si>
  <si>
    <r>
      <rPr>
        <b/>
        <sz val="11"/>
        <color indexed="8"/>
        <rFont val="Calibri"/>
        <family val="2"/>
      </rPr>
      <t xml:space="preserve">1. </t>
    </r>
    <r>
      <rPr>
        <sz val="11"/>
        <color theme="1"/>
        <rFont val="Calibri"/>
        <family val="2"/>
        <scheme val="minor"/>
      </rPr>
      <t>Amortización Automóvil Volkswagen Gol modelo 2011: $41.000 x 20% x 65%</t>
    </r>
  </si>
  <si>
    <t>Tope Amortización Deducible (art 88 l): $20.000 x 20%</t>
  </si>
  <si>
    <t>Gastos de Mantenimiento (nafta, seguro, etc)</t>
  </si>
  <si>
    <t>Gastos de Mantenimiento Automóvil Volkswagen Gol modelo 2011</t>
  </si>
  <si>
    <t>Tope deducible según RG (AFIP) 94</t>
  </si>
  <si>
    <t>Resultado Neto de 4° Categoría</t>
  </si>
  <si>
    <t>Primera Categoría</t>
  </si>
  <si>
    <t>Tercera Categoría</t>
  </si>
  <si>
    <t>Participación como socio de los resultados de una sociedad colectiva</t>
  </si>
  <si>
    <t>L. 49 b) y 50</t>
  </si>
  <si>
    <t xml:space="preserve">Ganancia Bruta de 3° Categoría </t>
  </si>
  <si>
    <t>Resultado Neto de 3° Categoría</t>
  </si>
  <si>
    <t>L. 41 e)</t>
  </si>
  <si>
    <t>L. 41 a)</t>
  </si>
  <si>
    <t xml:space="preserve">Ganancia Bruta de 1° Categoría </t>
  </si>
  <si>
    <r>
      <rPr>
        <b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. Gastos de Mantenimiento Automóvil Volkswagen Gol  Computables: 65% x $19.600</t>
    </r>
  </si>
  <si>
    <t>Excedente no deducible: $19.600 - $7.200</t>
  </si>
  <si>
    <t>Amortización Inmueble</t>
  </si>
  <si>
    <t>L. 83; DR. 60 b)</t>
  </si>
  <si>
    <t>L. 84</t>
  </si>
  <si>
    <t>L. 85</t>
  </si>
  <si>
    <t>Cantidad total de trimestres</t>
  </si>
  <si>
    <t>Coeficiente por metodo de deducción de gastos presuntos</t>
  </si>
  <si>
    <t>Resultado Neto de 1° Categoría</t>
  </si>
  <si>
    <t>Segunda Categoría</t>
  </si>
  <si>
    <t xml:space="preserve">Ganancia Bruta de 2° Categoría </t>
  </si>
  <si>
    <t>L. 45 b); 47</t>
  </si>
  <si>
    <t>L.86 a)</t>
  </si>
  <si>
    <t>Importe total percibido por fotocopias (regalía fotocopiadora)</t>
  </si>
  <si>
    <r>
      <rPr>
        <b/>
        <sz val="11"/>
        <color indexed="8"/>
        <rFont val="Calibri"/>
        <family val="2"/>
      </rPr>
      <t>3.</t>
    </r>
    <r>
      <rPr>
        <sz val="11"/>
        <color theme="1"/>
        <rFont val="Calibri"/>
        <family val="2"/>
        <scheme val="minor"/>
      </rPr>
      <t xml:space="preserve"> Importe mensual percibido por cochera alquilada del galpon dado en cesión definitiva</t>
    </r>
  </si>
  <si>
    <r>
      <rPr>
        <b/>
        <sz val="11"/>
        <color indexed="8"/>
        <rFont val="Calibri"/>
        <family val="2"/>
      </rPr>
      <t>4.</t>
    </r>
    <r>
      <rPr>
        <sz val="11"/>
        <color theme="1"/>
        <rFont val="Calibri"/>
        <family val="2"/>
        <scheme val="minor"/>
      </rPr>
      <t xml:space="preserve"> Importe mensual percibido por fotocopias (regalía temporal)</t>
    </r>
  </si>
  <si>
    <t>Deducción del 25% por regalía definitiva</t>
  </si>
  <si>
    <t>Deducción por regalía temporal: amortización fotocopiadora</t>
  </si>
  <si>
    <t>L. 84; 86 b)</t>
  </si>
  <si>
    <t>4 (Nota 5)</t>
  </si>
  <si>
    <t>Valor de origen de la fotocopiadora</t>
  </si>
  <si>
    <t>Vida util de la fotocopiadora (años)</t>
  </si>
  <si>
    <t>Resultado Neto de 2° Categoría</t>
  </si>
  <si>
    <t>B. Deducciones generales</t>
  </si>
  <si>
    <t>Pago de la póliza de su seguro de vida</t>
  </si>
  <si>
    <t>L. 80 b); DR. 122; RG (DGI) 3984</t>
  </si>
  <si>
    <t>Tope fijo deducible (RG (DGI) 3984</t>
  </si>
  <si>
    <r>
      <rPr>
        <b/>
        <sz val="11"/>
        <color indexed="8"/>
        <rFont val="Calibri"/>
        <family val="2"/>
      </rPr>
      <t>6.</t>
    </r>
    <r>
      <rPr>
        <sz val="11"/>
        <color theme="1"/>
        <rFont val="Calibri"/>
        <family val="2"/>
        <scheme val="minor"/>
      </rPr>
      <t xml:space="preserve"> Poliza paga: monto real abonado </t>
    </r>
  </si>
  <si>
    <t>Excedente deducible (DR. 122)</t>
  </si>
  <si>
    <t>Honorarios medicos</t>
  </si>
  <si>
    <t>L. 81 h); DR. 123.1</t>
  </si>
  <si>
    <r>
      <t xml:space="preserve">7. </t>
    </r>
    <r>
      <rPr>
        <sz val="11"/>
        <color theme="1"/>
        <rFont val="Calibri"/>
        <family val="2"/>
        <scheme val="minor"/>
      </rPr>
      <t xml:space="preserve">Honorarios Medicos: Monto real abonado: </t>
    </r>
  </si>
  <si>
    <t>1° tope = $11.600 * 40%</t>
  </si>
  <si>
    <t>Honorarios no deducibles: $11.600 - $4.640</t>
  </si>
  <si>
    <t>Donación a la Municipalidad de Villa Allende</t>
  </si>
  <si>
    <t>L. 81 c); DR. 123</t>
  </si>
  <si>
    <r>
      <rPr>
        <b/>
        <sz val="11"/>
        <color indexed="8"/>
        <rFont val="Calibri"/>
        <family val="2"/>
      </rPr>
      <t>8.</t>
    </r>
    <r>
      <rPr>
        <sz val="11"/>
        <color theme="1"/>
        <rFont val="Calibri"/>
        <family val="2"/>
        <scheme val="minor"/>
      </rPr>
      <t xml:space="preserve"> Donación Municipalidad de V. Allende: Monto real donado </t>
    </r>
  </si>
  <si>
    <t xml:space="preserve">L. 26063 art 26; </t>
  </si>
  <si>
    <t xml:space="preserve">L. 81 d) </t>
  </si>
  <si>
    <t>Total deducciones generales</t>
  </si>
  <si>
    <t xml:space="preserve">D. Deducciones Personales </t>
  </si>
  <si>
    <t>L. 23 a)</t>
  </si>
  <si>
    <t>Ganancias no imponibles</t>
  </si>
  <si>
    <t>Conyugue</t>
  </si>
  <si>
    <t>L. 23 b)</t>
  </si>
  <si>
    <t>Deducción especial de 3° y 4° categoría</t>
  </si>
  <si>
    <t>L. 23 c) ; DR. 47</t>
  </si>
  <si>
    <t xml:space="preserve">Subtotal </t>
  </si>
  <si>
    <t>Ganancia neta sujeta a impuesto (C-D)</t>
  </si>
  <si>
    <t>Impuesto a ingresar</t>
  </si>
  <si>
    <t>Nota 10</t>
  </si>
  <si>
    <t>L. 90</t>
  </si>
  <si>
    <t>RESOLUCION</t>
  </si>
  <si>
    <r>
      <rPr>
        <b/>
        <u/>
        <sz val="11"/>
        <color indexed="8"/>
        <rFont val="Calibri"/>
        <family val="2"/>
      </rPr>
      <t>NORMATIVA APLICABLE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  <scheme val="minor"/>
      </rPr>
      <t xml:space="preserve">  Arts. 19 LIG; arts. 31 inc. b); DR</t>
    </r>
  </si>
  <si>
    <t>Cantidad de meses (año)</t>
  </si>
  <si>
    <t>Servicio brindado por una empleada de casas particulares</t>
  </si>
  <si>
    <t xml:space="preserve">Cantidad promedio de cocheras cobradas por mes </t>
  </si>
  <si>
    <t>Importe total percibido por cocheras cobradas (regalía galpón)</t>
  </si>
  <si>
    <t xml:space="preserve">Deducción por transferencia definitiva de bienes (muebles o inmuebles) </t>
  </si>
  <si>
    <t>Impuesto inmobiliario anual</t>
  </si>
  <si>
    <t>L. 41 d)</t>
  </si>
  <si>
    <t>L. 79 f)</t>
  </si>
  <si>
    <t>L. 88 l); RG 94 AFIP</t>
  </si>
  <si>
    <r>
      <rPr>
        <b/>
        <sz val="11"/>
        <color indexed="8"/>
        <rFont val="Calibri"/>
        <family val="2"/>
      </rPr>
      <t>5</t>
    </r>
    <r>
      <rPr>
        <sz val="11"/>
        <color theme="1"/>
        <rFont val="Calibri"/>
        <family val="2"/>
        <scheme val="minor"/>
      </rPr>
      <t>. Amortización bien mueble (fotocopiadora): v.origen / vida util</t>
    </r>
  </si>
  <si>
    <r>
      <rPr>
        <b/>
        <sz val="11"/>
        <color indexed="8"/>
        <rFont val="Calibri"/>
        <family val="2"/>
      </rPr>
      <t>4.</t>
    </r>
    <r>
      <rPr>
        <sz val="11"/>
        <color theme="1"/>
        <rFont val="Calibri"/>
        <family val="2"/>
        <scheme val="minor"/>
      </rPr>
      <t xml:space="preserve"> Amortización Inmueble: [ (v. origen inmueble * % edificio) / total trimestres ] * trimestres transcurridos </t>
    </r>
  </si>
  <si>
    <t>Cantidad de trimestres transcurridos desde la afectación a la actividad gravada</t>
  </si>
  <si>
    <t xml:space="preserve">Utilidad impositiva de la sociedad para el ejercicio 2013 </t>
  </si>
  <si>
    <t>Gtos bancarios sobre la cta personal afectada a percibir la utilidad de la soc.</t>
  </si>
  <si>
    <r>
      <rPr>
        <b/>
        <sz val="11"/>
        <color indexed="8"/>
        <rFont val="Calibri"/>
        <family val="2"/>
      </rPr>
      <t>6.</t>
    </r>
    <r>
      <rPr>
        <sz val="11"/>
        <color theme="1"/>
        <rFont val="Calibri"/>
        <family val="2"/>
        <scheme val="minor"/>
      </rPr>
      <t xml:space="preserve"> Pago de la póliza de su seguro de vida</t>
    </r>
  </si>
  <si>
    <t>6 (Nota 6)</t>
  </si>
  <si>
    <r>
      <rPr>
        <b/>
        <sz val="11"/>
        <color indexed="8"/>
        <rFont val="Calibri"/>
        <family val="2"/>
      </rPr>
      <t xml:space="preserve">7. </t>
    </r>
    <r>
      <rPr>
        <sz val="11"/>
        <color theme="1"/>
        <rFont val="Calibri"/>
        <family val="2"/>
        <scheme val="minor"/>
      </rPr>
      <t xml:space="preserve">Honorarios por el ejercicio de su actividad profesional </t>
    </r>
  </si>
  <si>
    <r>
      <rPr>
        <b/>
        <sz val="11"/>
        <color indexed="8"/>
        <rFont val="Calibri"/>
        <family val="2"/>
      </rPr>
      <t>8.</t>
    </r>
    <r>
      <rPr>
        <sz val="11"/>
        <color theme="1"/>
        <rFont val="Calibri"/>
        <family val="2"/>
        <scheme val="minor"/>
      </rPr>
      <t xml:space="preserve"> Valor de Origen del Automóvil Volkswagen Gol modelo 2011</t>
    </r>
  </si>
  <si>
    <t>8 (Nota 1)</t>
  </si>
  <si>
    <t>8 (Nota 2)</t>
  </si>
  <si>
    <t>9 (Nota 4)</t>
  </si>
  <si>
    <r>
      <rPr>
        <b/>
        <sz val="11"/>
        <color indexed="8"/>
        <rFont val="Calibri"/>
        <family val="2"/>
      </rPr>
      <t>9.</t>
    </r>
    <r>
      <rPr>
        <sz val="11"/>
        <color theme="1"/>
        <rFont val="Calibri"/>
        <family val="2"/>
        <scheme val="minor"/>
      </rPr>
      <t xml:space="preserve"> Los gastos de vestimenta, escolaridad y recreación (Ref.n° 18) son  un concepto no deducible por el art 88, inciso a de la L.IG.</t>
    </r>
  </si>
  <si>
    <r>
      <t>10.</t>
    </r>
    <r>
      <rPr>
        <sz val="11"/>
        <color theme="1"/>
        <rFont val="Calibri"/>
        <family val="2"/>
        <scheme val="minor"/>
      </rPr>
      <t xml:space="preserve">Corresponde aplicar el tope incrementado de $ 74.649,60 por tener el contribuyente rentas netas -art. 79 inc. b) de la LIG.- superiores a ese valor ($96.200). </t>
    </r>
  </si>
  <si>
    <t>L. 82 a); DR. 60 a)</t>
  </si>
  <si>
    <t xml:space="preserve">Porcentaje para amortizacion de automoviles </t>
  </si>
  <si>
    <t>3 (Nota 11)</t>
  </si>
  <si>
    <t>11.</t>
  </si>
  <si>
    <t xml:space="preserve">Valor de compra del galpón </t>
  </si>
  <si>
    <r>
      <t>12</t>
    </r>
    <r>
      <rPr>
        <sz val="11"/>
        <color theme="1"/>
        <rFont val="Calibri"/>
        <family val="2"/>
        <scheme val="minor"/>
      </rPr>
      <t>.Corresponde aplicar el tope maximo equivalente a la ganancia no imponible anual de $15.552 por haber pagado un monto real anual superior ($48.295)</t>
    </r>
  </si>
  <si>
    <t>Monto real anual abonado por servicio brindado por empleada de casas particulares</t>
  </si>
  <si>
    <t>9 (Nota 13)</t>
  </si>
  <si>
    <r>
      <rPr>
        <b/>
        <sz val="11"/>
        <color theme="1"/>
        <rFont val="Calibri"/>
        <family val="2"/>
        <scheme val="minor"/>
      </rPr>
      <t>13.</t>
    </r>
    <r>
      <rPr>
        <sz val="11"/>
        <color theme="1"/>
        <rFont val="Calibri"/>
        <family val="2"/>
        <scheme val="minor"/>
      </rPr>
      <t xml:space="preserve"> Gastos de mantenimiento presunto: % presunto * ganancia bruta total de 1° categoría</t>
    </r>
  </si>
  <si>
    <t xml:space="preserve">Gastos de mantenimiento presunto </t>
  </si>
  <si>
    <t>RESULTADO NETO TOTAL</t>
  </si>
  <si>
    <t xml:space="preserve">SUBTOTAL </t>
  </si>
  <si>
    <t>C. Ganancia Neta del período</t>
  </si>
  <si>
    <t>2° tope = subtotal * % establecido por ley (5%)</t>
  </si>
  <si>
    <t>Tope deducible = subtotal * % establecido por ley (5%)</t>
  </si>
  <si>
    <t xml:space="preserve">Porcentaje para el calculo del tope deducible de honorarios medicos y donaciones </t>
  </si>
  <si>
    <t>AÑO</t>
  </si>
  <si>
    <t>INVERSION</t>
  </si>
  <si>
    <t>GANANCIA REGALIA PERCIBIDA</t>
  </si>
  <si>
    <t>25% DEDUCIBLE</t>
  </si>
  <si>
    <t>TOPE</t>
  </si>
  <si>
    <t>A DEDUCIR</t>
  </si>
  <si>
    <t xml:space="preserve">Amortización bienes muebles </t>
  </si>
  <si>
    <r>
      <rPr>
        <b/>
        <sz val="11"/>
        <color indexed="8"/>
        <rFont val="Calibri"/>
        <family val="2"/>
      </rPr>
      <t>3.</t>
    </r>
    <r>
      <rPr>
        <sz val="11"/>
        <color theme="1"/>
        <rFont val="Calibri"/>
        <family val="2"/>
        <scheme val="minor"/>
      </rPr>
      <t xml:space="preserve"> Amortizacion bienes muebles: v. origen / vida util</t>
    </r>
  </si>
  <si>
    <t>Vida util bienes muebles (años)</t>
  </si>
  <si>
    <t>Valor de origen de bienes muebles</t>
  </si>
  <si>
    <r>
      <rPr>
        <b/>
        <sz val="11"/>
        <color indexed="8"/>
        <rFont val="Calibri"/>
        <family val="2"/>
      </rPr>
      <t>9.</t>
    </r>
    <r>
      <rPr>
        <sz val="11"/>
        <color theme="1"/>
        <rFont val="Calibri"/>
        <family val="2"/>
        <scheme val="minor"/>
      </rPr>
      <t xml:space="preserve"> Alquiler mensual de un inmueble (incluye alquiler bienes muebles)</t>
    </r>
  </si>
  <si>
    <t>9 (Nota 14)</t>
  </si>
  <si>
    <t xml:space="preserve">Alquiler anual de bienes muebles </t>
  </si>
  <si>
    <t xml:space="preserve">Alquiler anual de un inmueble </t>
  </si>
  <si>
    <r>
      <rPr>
        <b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>. Alquiler anual del inmueble =  (Precio mensual alquiler inmueble - Precio mensual alquiler muebles) * cantidad de meses</t>
    </r>
  </si>
  <si>
    <r>
      <rPr>
        <b/>
        <sz val="11"/>
        <color indexed="8"/>
        <rFont val="Calibri"/>
        <family val="2"/>
      </rPr>
      <t>10.</t>
    </r>
    <r>
      <rPr>
        <sz val="11"/>
        <color theme="1"/>
        <rFont val="Calibri"/>
        <family val="2"/>
        <scheme val="minor"/>
      </rPr>
      <t xml:space="preserve"> Alquiler mensual de bienes muebles adquiridos en el año 2010</t>
    </r>
  </si>
  <si>
    <t>L. 81 g)</t>
  </si>
  <si>
    <t>Nota 15</t>
  </si>
  <si>
    <r>
      <rPr>
        <b/>
        <sz val="11"/>
        <color indexed="8"/>
        <rFont val="Calibri"/>
        <family val="2"/>
      </rPr>
      <t>12.</t>
    </r>
    <r>
      <rPr>
        <sz val="11"/>
        <color theme="1"/>
        <rFont val="Calibri"/>
        <family val="2"/>
        <scheme val="minor"/>
      </rPr>
      <t xml:space="preserve"> Pago de honorarios médicos por intervencion quirurgica </t>
    </r>
  </si>
  <si>
    <t>12 (Nota 7)</t>
  </si>
  <si>
    <t>10 (Nota 3)</t>
  </si>
  <si>
    <r>
      <rPr>
        <b/>
        <sz val="11"/>
        <color indexed="8"/>
        <rFont val="Calibri"/>
        <family val="2"/>
      </rPr>
      <t>14.</t>
    </r>
    <r>
      <rPr>
        <sz val="11"/>
        <color theme="1"/>
        <rFont val="Calibri"/>
        <family val="2"/>
        <scheme val="minor"/>
      </rPr>
      <t xml:space="preserve"> Es casado</t>
    </r>
  </si>
  <si>
    <t>15 (Nota 8)</t>
  </si>
  <si>
    <r>
      <rPr>
        <b/>
        <sz val="11"/>
        <color indexed="8"/>
        <rFont val="Calibri"/>
        <family val="2"/>
      </rPr>
      <t>15</t>
    </r>
    <r>
      <rPr>
        <sz val="11"/>
        <color theme="1"/>
        <rFont val="Calibri"/>
        <family val="2"/>
        <scheme val="minor"/>
      </rPr>
      <t>. Donación a la Municipalidad de Villa Allende</t>
    </r>
  </si>
  <si>
    <r>
      <rPr>
        <b/>
        <sz val="11"/>
        <color indexed="8"/>
        <rFont val="Calibri"/>
        <family val="2"/>
      </rPr>
      <t>16.</t>
    </r>
    <r>
      <rPr>
        <sz val="11"/>
        <color theme="1"/>
        <rFont val="Calibri"/>
        <family val="2"/>
        <scheme val="minor"/>
      </rPr>
      <t xml:space="preserve"> Participación en los resultados de una sociedad de hecho</t>
    </r>
  </si>
  <si>
    <r>
      <rPr>
        <b/>
        <sz val="11"/>
        <color indexed="8"/>
        <rFont val="Calibri"/>
        <family val="2"/>
      </rPr>
      <t>17</t>
    </r>
    <r>
      <rPr>
        <sz val="11"/>
        <color theme="1"/>
        <rFont val="Calibri"/>
        <family val="2"/>
        <scheme val="minor"/>
      </rPr>
      <t>. Servicio brindado por una empleada de casas particulares mensuales</t>
    </r>
  </si>
  <si>
    <r>
      <rPr>
        <b/>
        <sz val="11"/>
        <color indexed="8"/>
        <rFont val="Calibri"/>
        <family val="2"/>
      </rPr>
      <t>19.</t>
    </r>
    <r>
      <rPr>
        <sz val="11"/>
        <color theme="1"/>
        <rFont val="Calibri"/>
        <family val="2"/>
        <scheme val="minor"/>
      </rPr>
      <t xml:space="preserve"> Gastos de vestimenta, escolaridad y recreación </t>
    </r>
  </si>
  <si>
    <t>17 (Nota 12)</t>
  </si>
  <si>
    <t>L. 81 a)</t>
  </si>
  <si>
    <t xml:space="preserve">Tope anual maximo deducible </t>
  </si>
  <si>
    <t>Aportes a la Obra Social Obligatoria</t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</si>
  <si>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Aportes a la Obra Social Obligatoria</t>
    </r>
  </si>
  <si>
    <t xml:space="preserve">Aportes jubilatorios autonomos </t>
  </si>
  <si>
    <r>
      <rPr>
        <b/>
        <sz val="11"/>
        <color indexed="8"/>
        <rFont val="Calibri"/>
        <family val="2"/>
      </rPr>
      <t>18.</t>
    </r>
    <r>
      <rPr>
        <sz val="11"/>
        <color theme="1"/>
        <rFont val="Calibri"/>
        <family val="2"/>
        <scheme val="minor"/>
      </rPr>
      <t xml:space="preserve"> Aportes jubilatorios autonomos</t>
    </r>
  </si>
  <si>
    <r>
      <rPr>
        <b/>
        <sz val="11"/>
        <color theme="1"/>
        <rFont val="Calibri"/>
        <family val="2"/>
        <scheme val="minor"/>
      </rPr>
      <t>20.</t>
    </r>
    <r>
      <rPr>
        <sz val="11"/>
        <color theme="1"/>
        <rFont val="Calibri"/>
        <family val="2"/>
        <scheme val="minor"/>
      </rPr>
      <t xml:space="preserve"> Gastos bancarios sobre la cuenta personal afectada a percibir la utilidad de la sociedad </t>
    </r>
  </si>
  <si>
    <r>
      <rPr>
        <b/>
        <sz val="11"/>
        <color theme="1"/>
        <rFont val="Calibri"/>
        <family val="2"/>
        <scheme val="minor"/>
      </rPr>
      <t xml:space="preserve">21. </t>
    </r>
    <r>
      <rPr>
        <sz val="11"/>
        <color theme="1"/>
        <rFont val="Calibri"/>
        <family val="2"/>
        <scheme val="minor"/>
      </rPr>
      <t>Renta por actividad como rematador</t>
    </r>
  </si>
  <si>
    <t xml:space="preserve">Gastos vinculados con la actividad como rematador </t>
  </si>
  <si>
    <t>L. 49 c)</t>
  </si>
  <si>
    <t>Renta por actividad como rematador</t>
  </si>
  <si>
    <t>L. 87 a)</t>
  </si>
  <si>
    <r>
      <rPr>
        <b/>
        <u/>
        <sz val="11"/>
        <color indexed="8"/>
        <rFont val="Calibri"/>
        <family val="2"/>
      </rPr>
      <t>NORMATIVA APLICABLE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  <scheme val="minor"/>
      </rPr>
      <t xml:space="preserve">  LIG: Arts. 17; 23 inc. a), b) y c); 41 inc. a), d) y e); 45 inc. b); 47; 49 inc. b), c); 50; 79 inc. b) y f); 80 inc. b); 81 inc a), c), d), g) y h); 82 inc. a); 83; 84; 85; 86 inc. a) y b); 87 inc. a); 88 inc. a) y 90 
DR: arts. 47, 60 inc. a) y b); 122; 123; 123.1 y 132
Otras normas: RG (AFIP) 94; RG (DGI) 3984; Ley 26.063 art. 26</t>
    </r>
  </si>
  <si>
    <r>
      <rPr>
        <b/>
        <sz val="11"/>
        <rFont val="Calibri"/>
        <family val="2"/>
      </rPr>
      <t>15.</t>
    </r>
    <r>
      <rPr>
        <sz val="1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Impuesto a ingresar: $11.000 + ($72.565,17 - $60.000) * 27%</t>
    </r>
  </si>
  <si>
    <t xml:space="preserve">Excedente no deducible: </t>
  </si>
</sst>
</file>

<file path=xl/styles.xml><?xml version="1.0" encoding="utf-8"?>
<styleSheet xmlns="http://schemas.openxmlformats.org/spreadsheetml/2006/main">
  <numFmts count="1">
    <numFmt numFmtId="164" formatCode="&quot;$&quot;\ #,##0.00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 applyNumberFormat="1"/>
    <xf numFmtId="164" fontId="0" fillId="0" borderId="0" xfId="0" applyNumberFormat="1"/>
    <xf numFmtId="4" fontId="5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/>
    <xf numFmtId="4" fontId="3" fillId="2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/>
    <xf numFmtId="4" fontId="0" fillId="0" borderId="1" xfId="0" applyNumberFormat="1" applyBorder="1"/>
    <xf numFmtId="4" fontId="3" fillId="0" borderId="0" xfId="0" applyNumberFormat="1" applyFont="1" applyFill="1" applyAlignment="1"/>
    <xf numFmtId="4" fontId="3" fillId="2" borderId="2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4" fontId="0" fillId="0" borderId="5" xfId="0" applyNumberFormat="1" applyBorder="1"/>
    <xf numFmtId="4" fontId="0" fillId="0" borderId="6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0" xfId="0" applyNumberFormat="1" applyBorder="1"/>
    <xf numFmtId="4" fontId="3" fillId="0" borderId="0" xfId="0" applyNumberFormat="1" applyFont="1" applyFill="1" applyBorder="1"/>
    <xf numFmtId="4" fontId="0" fillId="0" borderId="0" xfId="0" applyNumberFormat="1" applyFill="1"/>
    <xf numFmtId="4" fontId="3" fillId="0" borderId="0" xfId="0" applyNumberFormat="1" applyFont="1" applyAlignment="1">
      <alignment horizontal="left"/>
    </xf>
    <xf numFmtId="164" fontId="0" fillId="0" borderId="1" xfId="0" applyNumberFormat="1" applyBorder="1"/>
    <xf numFmtId="16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164" fontId="0" fillId="0" borderId="0" xfId="0" applyNumberFormat="1" applyBorder="1"/>
    <xf numFmtId="4" fontId="5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horizontal="left"/>
    </xf>
    <xf numFmtId="4" fontId="0" fillId="0" borderId="0" xfId="0" applyNumberFormat="1" applyBorder="1" applyAlignment="1">
      <alignment horizontal="center"/>
    </xf>
    <xf numFmtId="4" fontId="3" fillId="0" borderId="0" xfId="0" applyNumberFormat="1" applyFont="1" applyBorder="1"/>
    <xf numFmtId="4" fontId="0" fillId="4" borderId="1" xfId="0" applyNumberFormat="1" applyFill="1" applyBorder="1" applyAlignment="1">
      <alignment horizontal="center"/>
    </xf>
    <xf numFmtId="4" fontId="3" fillId="4" borderId="1" xfId="0" applyNumberFormat="1" applyFont="1" applyFill="1" applyBorder="1"/>
    <xf numFmtId="0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/>
    <xf numFmtId="4" fontId="0" fillId="4" borderId="1" xfId="0" applyNumberFormat="1" applyFill="1" applyBorder="1"/>
    <xf numFmtId="164" fontId="3" fillId="4" borderId="1" xfId="0" applyNumberFormat="1" applyFont="1" applyFill="1" applyBorder="1" applyAlignment="1">
      <alignment horizontal="right"/>
    </xf>
    <xf numFmtId="4" fontId="4" fillId="0" borderId="0" xfId="0" applyNumberFormat="1" applyFont="1" applyAlignment="1"/>
    <xf numFmtId="0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164" fontId="3" fillId="0" borderId="1" xfId="0" applyNumberFormat="1" applyFont="1" applyFill="1" applyBorder="1"/>
    <xf numFmtId="4" fontId="3" fillId="0" borderId="0" xfId="0" applyNumberFormat="1" applyFont="1" applyFill="1"/>
    <xf numFmtId="4" fontId="3" fillId="0" borderId="1" xfId="0" applyNumberFormat="1" applyFont="1" applyFill="1" applyBorder="1" applyAlignment="1">
      <alignment horizontal="left"/>
    </xf>
    <xf numFmtId="4" fontId="3" fillId="0" borderId="1" xfId="0" applyNumberFormat="1" applyFont="1" applyBorder="1" applyAlignment="1">
      <alignment horizontal="left"/>
    </xf>
    <xf numFmtId="0" fontId="0" fillId="0" borderId="1" xfId="0" applyNumberFormat="1" applyFill="1" applyBorder="1"/>
    <xf numFmtId="164" fontId="0" fillId="0" borderId="1" xfId="0" applyNumberFormat="1" applyFill="1" applyBorder="1"/>
    <xf numFmtId="9" fontId="0" fillId="0" borderId="1" xfId="0" applyNumberFormat="1" applyFill="1" applyBorder="1"/>
    <xf numFmtId="4" fontId="0" fillId="0" borderId="1" xfId="0" applyNumberFormat="1" applyFill="1" applyBorder="1"/>
    <xf numFmtId="10" fontId="0" fillId="0" borderId="1" xfId="0" applyNumberFormat="1" applyFill="1" applyBorder="1"/>
    <xf numFmtId="10" fontId="6" fillId="0" borderId="1" xfId="0" applyNumberFormat="1" applyFont="1" applyFill="1" applyBorder="1"/>
    <xf numFmtId="164" fontId="6" fillId="0" borderId="1" xfId="0" applyNumberFormat="1" applyFont="1" applyFill="1" applyBorder="1" applyAlignment="1">
      <alignment horizontal="right"/>
    </xf>
    <xf numFmtId="0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wrapText="1"/>
    </xf>
    <xf numFmtId="4" fontId="0" fillId="0" borderId="1" xfId="0" applyNumberForma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4" fontId="0" fillId="0" borderId="1" xfId="0" applyNumberFormat="1" applyFont="1" applyFill="1" applyBorder="1" applyAlignment="1"/>
    <xf numFmtId="4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 wrapText="1"/>
    </xf>
    <xf numFmtId="10" fontId="0" fillId="0" borderId="1" xfId="0" applyNumberFormat="1" applyFont="1" applyFill="1" applyBorder="1"/>
    <xf numFmtId="164" fontId="0" fillId="0" borderId="1" xfId="0" applyNumberFormat="1" applyFont="1" applyFill="1" applyBorder="1"/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wrapText="1"/>
    </xf>
    <xf numFmtId="164" fontId="3" fillId="0" borderId="9" xfId="0" applyNumberFormat="1" applyFont="1" applyFill="1" applyBorder="1" applyAlignment="1">
      <alignment horizontal="right" wrapText="1"/>
    </xf>
    <xf numFmtId="4" fontId="0" fillId="5" borderId="1" xfId="0" applyNumberFormat="1" applyFill="1" applyBorder="1" applyAlignment="1">
      <alignment horizontal="center"/>
    </xf>
    <xf numFmtId="0" fontId="0" fillId="0" borderId="7" xfId="0" applyNumberFormat="1" applyFont="1" applyFill="1" applyBorder="1" applyAlignment="1">
      <alignment horizontal="center" wrapText="1"/>
    </xf>
    <xf numFmtId="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center"/>
    </xf>
    <xf numFmtId="4" fontId="3" fillId="3" borderId="16" xfId="0" applyNumberFormat="1" applyFont="1" applyFill="1" applyBorder="1" applyAlignment="1">
      <alignment horizontal="left"/>
    </xf>
    <xf numFmtId="4" fontId="3" fillId="3" borderId="17" xfId="0" applyNumberFormat="1" applyFont="1" applyFill="1" applyBorder="1" applyAlignment="1">
      <alignment horizontal="left"/>
    </xf>
    <xf numFmtId="4" fontId="3" fillId="3" borderId="18" xfId="0" applyNumberFormat="1" applyFont="1" applyFill="1" applyBorder="1" applyAlignment="1">
      <alignment horizontal="left"/>
    </xf>
    <xf numFmtId="4" fontId="3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4" fontId="5" fillId="0" borderId="10" xfId="0" applyNumberFormat="1" applyFont="1" applyBorder="1" applyAlignment="1">
      <alignment horizontal="left" vertical="center"/>
    </xf>
    <xf numFmtId="4" fontId="5" fillId="0" borderId="11" xfId="0" applyNumberFormat="1" applyFont="1" applyBorder="1" applyAlignment="1">
      <alignment horizontal="left" vertical="center"/>
    </xf>
    <xf numFmtId="4" fontId="5" fillId="0" borderId="12" xfId="0" applyNumberFormat="1" applyFont="1" applyBorder="1" applyAlignment="1">
      <alignment horizontal="left" vertical="center"/>
    </xf>
    <xf numFmtId="4" fontId="5" fillId="0" borderId="13" xfId="0" applyNumberFormat="1" applyFont="1" applyBorder="1" applyAlignment="1">
      <alignment horizontal="left" vertical="center"/>
    </xf>
    <xf numFmtId="4" fontId="5" fillId="0" borderId="14" xfId="0" applyNumberFormat="1" applyFont="1" applyBorder="1" applyAlignment="1">
      <alignment horizontal="left" vertical="center"/>
    </xf>
    <xf numFmtId="4" fontId="5" fillId="0" borderId="15" xfId="0" applyNumberFormat="1" applyFont="1" applyBorder="1" applyAlignment="1">
      <alignment horizontal="left" vertical="center"/>
    </xf>
    <xf numFmtId="4" fontId="0" fillId="0" borderId="19" xfId="0" applyNumberFormat="1" applyFill="1" applyBorder="1" applyAlignment="1">
      <alignment horizontal="left" wrapText="1"/>
    </xf>
    <xf numFmtId="4" fontId="0" fillId="0" borderId="17" xfId="0" applyNumberFormat="1" applyFont="1" applyFill="1" applyBorder="1" applyAlignment="1">
      <alignment horizontal="left" wrapText="1"/>
    </xf>
    <xf numFmtId="4" fontId="0" fillId="0" borderId="20" xfId="0" applyNumberFormat="1" applyFont="1" applyFill="1" applyBorder="1" applyAlignment="1">
      <alignment horizontal="left" wrapText="1"/>
    </xf>
    <xf numFmtId="4" fontId="0" fillId="0" borderId="19" xfId="0" applyNumberFormat="1" applyFont="1" applyFill="1" applyBorder="1" applyAlignment="1">
      <alignment horizontal="left"/>
    </xf>
    <xf numFmtId="4" fontId="0" fillId="0" borderId="17" xfId="0" applyNumberFormat="1" applyFont="1" applyFill="1" applyBorder="1" applyAlignment="1">
      <alignment horizontal="left"/>
    </xf>
    <xf numFmtId="4" fontId="0" fillId="0" borderId="20" xfId="0" applyNumberFormat="1" applyFon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4" fontId="0" fillId="0" borderId="19" xfId="0" applyNumberFormat="1" applyFont="1" applyFill="1" applyBorder="1" applyAlignment="1">
      <alignment horizontal="left" wrapText="1"/>
    </xf>
    <xf numFmtId="4" fontId="3" fillId="0" borderId="27" xfId="0" applyNumberFormat="1" applyFont="1" applyFill="1" applyBorder="1" applyAlignment="1">
      <alignment horizontal="left" wrapText="1"/>
    </xf>
    <xf numFmtId="4" fontId="3" fillId="0" borderId="28" xfId="0" applyNumberFormat="1" applyFont="1" applyFill="1" applyBorder="1" applyAlignment="1">
      <alignment horizontal="left" wrapText="1"/>
    </xf>
    <xf numFmtId="4" fontId="3" fillId="0" borderId="29" xfId="0" applyNumberFormat="1" applyFont="1" applyFill="1" applyBorder="1" applyAlignment="1">
      <alignment horizontal="left" wrapText="1"/>
    </xf>
    <xf numFmtId="4" fontId="0" fillId="0" borderId="1" xfId="0" applyNumberFormat="1" applyFill="1" applyBorder="1" applyAlignment="1">
      <alignment horizontal="left"/>
    </xf>
    <xf numFmtId="4" fontId="0" fillId="0" borderId="19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left"/>
    </xf>
    <xf numFmtId="4" fontId="0" fillId="0" borderId="17" xfId="0" applyNumberFormat="1" applyFill="1" applyBorder="1" applyAlignment="1">
      <alignment horizontal="left"/>
    </xf>
    <xf numFmtId="4" fontId="0" fillId="0" borderId="20" xfId="0" applyNumberFormat="1" applyFill="1" applyBorder="1" applyAlignment="1">
      <alignment horizontal="left"/>
    </xf>
    <xf numFmtId="4" fontId="3" fillId="4" borderId="1" xfId="0" applyNumberFormat="1" applyFont="1" applyFill="1" applyBorder="1" applyAlignment="1">
      <alignment horizontal="left"/>
    </xf>
    <xf numFmtId="4" fontId="0" fillId="0" borderId="1" xfId="0" applyNumberForma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left"/>
    </xf>
    <xf numFmtId="4" fontId="5" fillId="0" borderId="10" xfId="0" applyNumberFormat="1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left" vertical="center" wrapText="1"/>
    </xf>
    <xf numFmtId="4" fontId="5" fillId="0" borderId="13" xfId="0" applyNumberFormat="1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left" vertical="center" wrapText="1"/>
    </xf>
    <xf numFmtId="4" fontId="3" fillId="2" borderId="19" xfId="0" applyNumberFormat="1" applyFont="1" applyFill="1" applyBorder="1" applyAlignment="1">
      <alignment horizontal="center"/>
    </xf>
    <xf numFmtId="4" fontId="3" fillId="2" borderId="17" xfId="0" applyNumberFormat="1" applyFont="1" applyFill="1" applyBorder="1" applyAlignment="1">
      <alignment horizontal="center"/>
    </xf>
    <xf numFmtId="4" fontId="3" fillId="2" borderId="20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left"/>
    </xf>
    <xf numFmtId="4" fontId="3" fillId="0" borderId="1" xfId="0" applyNumberFormat="1" applyFont="1" applyBorder="1" applyAlignment="1">
      <alignment horizontal="left"/>
    </xf>
    <xf numFmtId="4" fontId="0" fillId="0" borderId="1" xfId="0" applyNumberFormat="1" applyFill="1" applyBorder="1" applyAlignment="1">
      <alignment horizontal="left" vertical="center"/>
    </xf>
    <xf numFmtId="4" fontId="0" fillId="0" borderId="1" xfId="0" applyNumberFormat="1" applyFont="1" applyFill="1" applyBorder="1" applyAlignment="1"/>
    <xf numFmtId="4" fontId="0" fillId="0" borderId="1" xfId="0" applyNumberFormat="1" applyFont="1" applyFill="1" applyBorder="1" applyAlignment="1">
      <alignment horizontal="left"/>
    </xf>
    <xf numFmtId="4" fontId="0" fillId="0" borderId="1" xfId="0" applyNumberFormat="1" applyFill="1" applyBorder="1" applyAlignment="1"/>
    <xf numFmtId="4" fontId="3" fillId="2" borderId="19" xfId="0" applyNumberFormat="1" applyFont="1" applyFill="1" applyBorder="1" applyAlignment="1">
      <alignment horizontal="left"/>
    </xf>
    <xf numFmtId="4" fontId="3" fillId="2" borderId="17" xfId="0" applyNumberFormat="1" applyFont="1" applyFill="1" applyBorder="1" applyAlignment="1">
      <alignment horizontal="left"/>
    </xf>
    <xf numFmtId="4" fontId="3" fillId="2" borderId="20" xfId="0" applyNumberFormat="1" applyFont="1" applyFill="1" applyBorder="1" applyAlignment="1">
      <alignment horizontal="left"/>
    </xf>
    <xf numFmtId="4" fontId="0" fillId="0" borderId="0" xfId="0" applyNumberFormat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4" fontId="3" fillId="0" borderId="19" xfId="0" applyNumberFormat="1" applyFont="1" applyFill="1" applyBorder="1" applyAlignment="1">
      <alignment horizontal="left"/>
    </xf>
    <xf numFmtId="4" fontId="3" fillId="0" borderId="17" xfId="0" applyNumberFormat="1" applyFont="1" applyFill="1" applyBorder="1" applyAlignment="1">
      <alignment horizontal="left"/>
    </xf>
    <xf numFmtId="4" fontId="3" fillId="0" borderId="20" xfId="0" applyNumberFormat="1" applyFont="1" applyFill="1" applyBorder="1" applyAlignment="1">
      <alignment horizontal="left"/>
    </xf>
    <xf numFmtId="4" fontId="6" fillId="0" borderId="1" xfId="0" applyNumberFormat="1" applyFont="1" applyFill="1" applyBorder="1" applyAlignment="1">
      <alignment horizontal="left"/>
    </xf>
    <xf numFmtId="0" fontId="7" fillId="2" borderId="24" xfId="0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4" fontId="0" fillId="0" borderId="1" xfId="0" applyNumberFormat="1" applyBorder="1" applyAlignment="1">
      <alignment horizontal="left" wrapText="1"/>
    </xf>
    <xf numFmtId="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164" fontId="0" fillId="0" borderId="21" xfId="0" applyNumberFormat="1" applyBorder="1" applyAlignment="1">
      <alignment horizontal="right" vertical="center"/>
    </xf>
    <xf numFmtId="164" fontId="0" fillId="0" borderId="22" xfId="0" applyNumberFormat="1" applyBorder="1" applyAlignment="1">
      <alignment horizontal="right" vertical="center"/>
    </xf>
    <xf numFmtId="164" fontId="0" fillId="0" borderId="23" xfId="0" applyNumberFormat="1" applyBorder="1" applyAlignment="1">
      <alignment horizontal="right" vertical="center"/>
    </xf>
    <xf numFmtId="4" fontId="3" fillId="0" borderId="30" xfId="0" applyNumberFormat="1" applyFont="1" applyFill="1" applyBorder="1" applyAlignment="1">
      <alignment horizontal="left" wrapText="1"/>
    </xf>
    <xf numFmtId="4" fontId="3" fillId="0" borderId="32" xfId="0" applyNumberFormat="1" applyFont="1" applyFill="1" applyBorder="1" applyAlignment="1">
      <alignment horizontal="left" wrapText="1"/>
    </xf>
    <xf numFmtId="4" fontId="3" fillId="0" borderId="31" xfId="0" applyNumberFormat="1" applyFont="1" applyFill="1" applyBorder="1" applyAlignment="1">
      <alignment horizontal="left" wrapText="1"/>
    </xf>
    <xf numFmtId="4" fontId="3" fillId="0" borderId="3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wrapText="1"/>
    </xf>
    <xf numFmtId="4" fontId="0" fillId="0" borderId="17" xfId="0" applyNumberFormat="1" applyFill="1" applyBorder="1" applyAlignment="1">
      <alignment horizontal="left" wrapText="1"/>
    </xf>
    <xf numFmtId="4" fontId="0" fillId="0" borderId="20" xfId="0" applyNumberFormat="1" applyFill="1" applyBorder="1" applyAlignment="1">
      <alignment horizontal="left" wrapText="1"/>
    </xf>
    <xf numFmtId="4" fontId="3" fillId="0" borderId="19" xfId="0" applyNumberFormat="1" applyFont="1" applyBorder="1" applyAlignment="1">
      <alignment horizontal="left"/>
    </xf>
    <xf numFmtId="4" fontId="3" fillId="0" borderId="17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 horizontal="left"/>
    </xf>
    <xf numFmtId="4" fontId="3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/>
    </xf>
    <xf numFmtId="4" fontId="3" fillId="0" borderId="19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view="pageLayout" zoomScale="80" zoomScaleNormal="70" zoomScalePageLayoutView="80" workbookViewId="0">
      <selection activeCell="F14" sqref="F14"/>
    </sheetView>
  </sheetViews>
  <sheetFormatPr baseColWidth="10" defaultRowHeight="14.4"/>
  <cols>
    <col min="1" max="1" width="66" style="1" bestFit="1" customWidth="1"/>
    <col min="2" max="16384" width="11.5546875" style="1"/>
  </cols>
  <sheetData>
    <row r="1" spans="1:11" ht="15.6">
      <c r="A1" s="84" t="s">
        <v>1</v>
      </c>
      <c r="B1" s="84"/>
      <c r="C1" s="84"/>
      <c r="D1" s="84"/>
      <c r="E1" s="84"/>
      <c r="F1" s="84"/>
      <c r="G1" s="42"/>
    </row>
    <row r="2" spans="1:11" ht="15" thickBot="1">
      <c r="A2" s="20"/>
      <c r="B2" s="20"/>
      <c r="C2" s="20"/>
      <c r="D2" s="20"/>
      <c r="E2" s="20"/>
      <c r="F2" s="20"/>
      <c r="G2" s="20"/>
    </row>
    <row r="3" spans="1:11">
      <c r="A3" s="85" t="s">
        <v>136</v>
      </c>
      <c r="B3" s="86"/>
      <c r="C3" s="86"/>
      <c r="D3" s="86"/>
      <c r="E3" s="86"/>
      <c r="F3" s="87"/>
      <c r="G3" s="5"/>
      <c r="H3" s="6"/>
      <c r="I3" s="6"/>
      <c r="J3" s="6"/>
      <c r="K3" s="6"/>
    </row>
    <row r="4" spans="1:11" ht="15" thickBot="1">
      <c r="A4" s="88"/>
      <c r="B4" s="89"/>
      <c r="C4" s="89"/>
      <c r="D4" s="89"/>
      <c r="E4" s="89"/>
      <c r="F4" s="90"/>
      <c r="G4" s="5"/>
      <c r="H4" s="6"/>
      <c r="I4" s="6"/>
      <c r="J4" s="6"/>
      <c r="K4" s="6"/>
    </row>
    <row r="6" spans="1:11">
      <c r="A6" s="2" t="s">
        <v>0</v>
      </c>
    </row>
    <row r="7" spans="1:11">
      <c r="A7" s="7" t="s">
        <v>6</v>
      </c>
      <c r="B7" s="4">
        <v>3200</v>
      </c>
      <c r="C7" s="7"/>
    </row>
    <row r="8" spans="1:11">
      <c r="A8" s="7" t="s">
        <v>5</v>
      </c>
      <c r="B8" s="3">
        <v>12</v>
      </c>
      <c r="C8" s="7"/>
    </row>
    <row r="9" spans="1:11">
      <c r="A9" s="1" t="s">
        <v>8</v>
      </c>
      <c r="B9" s="4">
        <v>48000</v>
      </c>
    </row>
    <row r="10" spans="1:11">
      <c r="A10" s="1" t="s">
        <v>9</v>
      </c>
      <c r="B10" s="4">
        <v>2300</v>
      </c>
    </row>
    <row r="11" spans="1:11">
      <c r="A11" s="1" t="s">
        <v>10</v>
      </c>
      <c r="B11" s="4">
        <v>6000</v>
      </c>
    </row>
    <row r="12" spans="1:11">
      <c r="A12" s="1" t="s">
        <v>15</v>
      </c>
      <c r="B12" s="4">
        <v>17000</v>
      </c>
    </row>
    <row r="13" spans="1:11">
      <c r="B13" s="4"/>
    </row>
    <row r="14" spans="1:11">
      <c r="A14" s="83" t="s">
        <v>7</v>
      </c>
      <c r="B14" s="83"/>
      <c r="C14" s="83"/>
      <c r="D14" s="83"/>
      <c r="E14" s="83"/>
    </row>
    <row r="15" spans="1:11" ht="15" thickBot="1">
      <c r="A15" s="23"/>
      <c r="B15" s="23"/>
      <c r="C15" s="23"/>
      <c r="D15" s="23"/>
      <c r="E15" s="23"/>
    </row>
    <row r="16" spans="1:11">
      <c r="A16" s="12" t="s">
        <v>2</v>
      </c>
      <c r="B16" s="13" t="s">
        <v>3</v>
      </c>
      <c r="C16" s="14" t="s">
        <v>4</v>
      </c>
    </row>
    <row r="17" spans="1:3">
      <c r="A17" s="80" t="s">
        <v>16</v>
      </c>
      <c r="B17" s="81"/>
      <c r="C17" s="82"/>
    </row>
    <row r="18" spans="1:3">
      <c r="A18" s="15" t="s">
        <v>13</v>
      </c>
      <c r="B18" s="10">
        <f>+B7*B8</f>
        <v>38400</v>
      </c>
      <c r="C18" s="16"/>
    </row>
    <row r="19" spans="1:3">
      <c r="A19" s="15" t="s">
        <v>12</v>
      </c>
      <c r="B19" s="10">
        <f>-B9</f>
        <v>-48000</v>
      </c>
      <c r="C19" s="16">
        <f>SUM(B18:B19)</f>
        <v>-9600</v>
      </c>
    </row>
    <row r="20" spans="1:3">
      <c r="A20" s="80" t="s">
        <v>17</v>
      </c>
      <c r="B20" s="81"/>
      <c r="C20" s="82"/>
    </row>
    <row r="21" spans="1:3">
      <c r="A21" s="15" t="s">
        <v>11</v>
      </c>
      <c r="B21" s="10">
        <f>+B11</f>
        <v>6000</v>
      </c>
      <c r="C21" s="16">
        <f>+B21</f>
        <v>6000</v>
      </c>
    </row>
    <row r="22" spans="1:3">
      <c r="A22" s="80" t="s">
        <v>18</v>
      </c>
      <c r="B22" s="81"/>
      <c r="C22" s="82"/>
    </row>
    <row r="23" spans="1:3">
      <c r="A23" s="15" t="s">
        <v>14</v>
      </c>
      <c r="B23" s="10">
        <f>-B10</f>
        <v>-2300</v>
      </c>
      <c r="C23" s="16">
        <f>B23</f>
        <v>-2300</v>
      </c>
    </row>
    <row r="24" spans="1:3">
      <c r="A24" s="80" t="s">
        <v>19</v>
      </c>
      <c r="B24" s="81"/>
      <c r="C24" s="82"/>
    </row>
    <row r="25" spans="1:3" ht="15" thickBot="1">
      <c r="A25" s="17" t="s">
        <v>30</v>
      </c>
      <c r="B25" s="18">
        <f>+B12</f>
        <v>17000</v>
      </c>
      <c r="C25" s="19">
        <f>+B25</f>
        <v>17000</v>
      </c>
    </row>
    <row r="29" spans="1:3">
      <c r="C29" s="11"/>
    </row>
    <row r="33" spans="1:2">
      <c r="A33" s="2" t="s">
        <v>20</v>
      </c>
    </row>
    <row r="34" spans="1:2">
      <c r="A34" s="2"/>
    </row>
    <row r="35" spans="1:2">
      <c r="A35" s="8" t="s">
        <v>2</v>
      </c>
      <c r="B35" s="8" t="s">
        <v>4</v>
      </c>
    </row>
    <row r="36" spans="1:2">
      <c r="A36" s="10" t="s">
        <v>21</v>
      </c>
      <c r="B36" s="10">
        <f>C19</f>
        <v>-9600</v>
      </c>
    </row>
    <row r="37" spans="1:2">
      <c r="A37" s="10" t="s">
        <v>22</v>
      </c>
      <c r="B37" s="10">
        <f>C21</f>
        <v>6000</v>
      </c>
    </row>
    <row r="38" spans="1:2">
      <c r="A38" s="9" t="s">
        <v>23</v>
      </c>
      <c r="B38" s="9">
        <f>SUM(B36:B37)</f>
        <v>-3600</v>
      </c>
    </row>
    <row r="39" spans="1:2">
      <c r="A39" s="10" t="s">
        <v>26</v>
      </c>
      <c r="B39" s="10">
        <f>C23</f>
        <v>-2300</v>
      </c>
    </row>
    <row r="40" spans="1:2">
      <c r="A40" s="10" t="s">
        <v>25</v>
      </c>
      <c r="B40" s="10">
        <f>C25</f>
        <v>17000</v>
      </c>
    </row>
    <row r="41" spans="1:2">
      <c r="A41" s="9" t="s">
        <v>24</v>
      </c>
      <c r="B41" s="9">
        <f>SUM(B38:B40)</f>
        <v>11100</v>
      </c>
    </row>
    <row r="42" spans="1:2">
      <c r="A42" s="9" t="s">
        <v>27</v>
      </c>
      <c r="B42" s="9">
        <f>B41</f>
        <v>11100</v>
      </c>
    </row>
    <row r="43" spans="1:2" s="22" customFormat="1">
      <c r="A43" s="21"/>
      <c r="B43" s="21"/>
    </row>
    <row r="44" spans="1:2">
      <c r="A44" s="2" t="s">
        <v>28</v>
      </c>
    </row>
    <row r="45" spans="1:2">
      <c r="A45" s="1" t="s">
        <v>29</v>
      </c>
    </row>
  </sheetData>
  <mergeCells count="7">
    <mergeCell ref="A24:C24"/>
    <mergeCell ref="A14:E14"/>
    <mergeCell ref="A1:F1"/>
    <mergeCell ref="A3:F4"/>
    <mergeCell ref="A17:C17"/>
    <mergeCell ref="A20:C20"/>
    <mergeCell ref="A22:C22"/>
  </mergeCells>
  <printOptions horizontalCentered="1"/>
  <pageMargins left="0.70866141732283472" right="0.70866141732283472" top="0.86614173228346458" bottom="0.74803149606299213" header="0.31496062992125984" footer="0.31496062992125984"/>
  <pageSetup paperSize="9" orientation="landscape" horizontalDpi="1200" verticalDpi="1200" r:id="rId1"/>
  <headerFooter>
    <oddHeader xml:space="preserve">&amp;L&amp;"-,Negrita"&amp;K00-045GUÍA DE TRABAJOS PRÁCTICOS.
Unidad IV&amp;R&amp;"-,Negrita"&amp;K00-046Arzubi, Carolina </oddHeader>
    <oddFooter>&amp;L&amp;G &amp;C&amp;"-,Negrita"&amp;K00-048UCC. FACEA. 
IMPUESTOS I. Cát. "B"&amp;R&amp;"-,Negrita"&amp;K00-048Página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3"/>
  <sheetViews>
    <sheetView tabSelected="1" topLeftCell="A142" zoomScale="80" zoomScaleNormal="80" workbookViewId="0">
      <selection activeCell="A158" sqref="A158:F158"/>
    </sheetView>
  </sheetViews>
  <sheetFormatPr baseColWidth="10" defaultRowHeight="14.4"/>
  <cols>
    <col min="1" max="1" width="11.5546875" style="1"/>
    <col min="2" max="2" width="30.109375" style="1" customWidth="1"/>
    <col min="3" max="4" width="11.5546875" style="1"/>
    <col min="5" max="5" width="20.44140625" style="1" bestFit="1" customWidth="1"/>
    <col min="6" max="6" width="26.88671875" style="1" bestFit="1" customWidth="1"/>
    <col min="7" max="7" width="13.6640625" style="1" bestFit="1" customWidth="1"/>
    <col min="8" max="8" width="9" style="1" bestFit="1" customWidth="1"/>
    <col min="9" max="9" width="20.44140625" style="1" bestFit="1" customWidth="1"/>
    <col min="10" max="11" width="11.5546875" style="1"/>
    <col min="12" max="12" width="12.77734375" style="1" bestFit="1" customWidth="1"/>
    <col min="13" max="16384" width="11.5546875" style="1"/>
  </cols>
  <sheetData>
    <row r="1" spans="1:11" ht="15.6">
      <c r="A1" s="84" t="s">
        <v>31</v>
      </c>
      <c r="B1" s="84"/>
      <c r="C1" s="84"/>
      <c r="D1" s="84"/>
      <c r="E1" s="84"/>
      <c r="F1" s="84"/>
      <c r="G1" s="84"/>
    </row>
    <row r="2" spans="1:11" ht="15" thickBot="1"/>
    <row r="3" spans="1:11" ht="14.4" customHeight="1">
      <c r="A3" s="114" t="s">
        <v>216</v>
      </c>
      <c r="B3" s="115"/>
      <c r="C3" s="115"/>
      <c r="D3" s="115"/>
      <c r="E3" s="115"/>
      <c r="F3" s="115"/>
      <c r="G3" s="116"/>
      <c r="H3" s="32"/>
      <c r="I3" s="32"/>
      <c r="J3" s="32"/>
      <c r="K3" s="32"/>
    </row>
    <row r="4" spans="1:11" ht="49.2" customHeight="1" thickBot="1">
      <c r="A4" s="117"/>
      <c r="B4" s="118"/>
      <c r="C4" s="118"/>
      <c r="D4" s="118"/>
      <c r="E4" s="118"/>
      <c r="F4" s="118"/>
      <c r="G4" s="119"/>
      <c r="H4" s="32"/>
      <c r="I4" s="32"/>
      <c r="J4" s="32"/>
      <c r="K4" s="32"/>
    </row>
    <row r="6" spans="1:11">
      <c r="A6" s="123" t="s">
        <v>0</v>
      </c>
      <c r="B6" s="123"/>
      <c r="C6" s="123"/>
      <c r="D6" s="123"/>
      <c r="E6" s="123"/>
      <c r="F6" s="123"/>
    </row>
    <row r="7" spans="1:11">
      <c r="A7" s="113" t="s">
        <v>137</v>
      </c>
      <c r="B7" s="113"/>
      <c r="C7" s="113"/>
      <c r="D7" s="113"/>
      <c r="E7" s="113"/>
      <c r="F7" s="49">
        <v>12</v>
      </c>
    </row>
    <row r="8" spans="1:11">
      <c r="A8" s="135" t="s">
        <v>175</v>
      </c>
      <c r="B8" s="136"/>
      <c r="C8" s="136"/>
      <c r="D8" s="136"/>
      <c r="E8" s="137"/>
      <c r="F8" s="51">
        <v>0.05</v>
      </c>
    </row>
    <row r="9" spans="1:11">
      <c r="A9" s="104" t="s">
        <v>32</v>
      </c>
      <c r="B9" s="104"/>
      <c r="C9" s="104"/>
      <c r="D9" s="104"/>
      <c r="E9" s="104"/>
      <c r="F9" s="50">
        <v>7400</v>
      </c>
    </row>
    <row r="10" spans="1:11">
      <c r="A10" s="108" t="s">
        <v>207</v>
      </c>
      <c r="B10" s="109"/>
      <c r="C10" s="109"/>
      <c r="D10" s="109"/>
      <c r="E10" s="110"/>
      <c r="F10" s="50">
        <v>3000</v>
      </c>
    </row>
    <row r="11" spans="1:11">
      <c r="A11" s="133" t="s">
        <v>97</v>
      </c>
      <c r="B11" s="134"/>
      <c r="C11" s="134"/>
      <c r="D11" s="134"/>
      <c r="E11" s="134"/>
      <c r="F11" s="50">
        <v>16</v>
      </c>
    </row>
    <row r="12" spans="1:11">
      <c r="A12" s="134" t="s">
        <v>139</v>
      </c>
      <c r="B12" s="134"/>
      <c r="C12" s="134"/>
      <c r="D12" s="134"/>
      <c r="E12" s="134"/>
      <c r="F12" s="49">
        <v>45</v>
      </c>
    </row>
    <row r="13" spans="1:11">
      <c r="A13" s="97" t="s">
        <v>141</v>
      </c>
      <c r="B13" s="98"/>
      <c r="C13" s="98"/>
      <c r="D13" s="98"/>
      <c r="E13" s="99"/>
      <c r="F13" s="51">
        <v>0.25</v>
      </c>
    </row>
    <row r="14" spans="1:11">
      <c r="A14" s="97" t="s">
        <v>164</v>
      </c>
      <c r="B14" s="98"/>
      <c r="C14" s="98"/>
      <c r="D14" s="98"/>
      <c r="E14" s="99"/>
      <c r="F14" s="50">
        <v>47000</v>
      </c>
    </row>
    <row r="15" spans="1:11">
      <c r="A15" s="104" t="s">
        <v>98</v>
      </c>
      <c r="B15" s="104"/>
      <c r="C15" s="104"/>
      <c r="D15" s="104"/>
      <c r="E15" s="104"/>
      <c r="F15" s="50">
        <v>3</v>
      </c>
    </row>
    <row r="16" spans="1:11">
      <c r="A16" s="104" t="s">
        <v>33</v>
      </c>
      <c r="B16" s="104"/>
      <c r="C16" s="104"/>
      <c r="D16" s="104"/>
      <c r="E16" s="104"/>
      <c r="F16" s="49">
        <v>650</v>
      </c>
    </row>
    <row r="17" spans="1:6">
      <c r="A17" s="104" t="s">
        <v>34</v>
      </c>
      <c r="B17" s="104"/>
      <c r="C17" s="104"/>
      <c r="D17" s="104"/>
      <c r="E17" s="104"/>
      <c r="F17" s="49">
        <v>8</v>
      </c>
    </row>
    <row r="18" spans="1:6">
      <c r="A18" s="104" t="s">
        <v>103</v>
      </c>
      <c r="B18" s="104"/>
      <c r="C18" s="104"/>
      <c r="D18" s="104"/>
      <c r="E18" s="104"/>
      <c r="F18" s="50">
        <v>27000</v>
      </c>
    </row>
    <row r="19" spans="1:6">
      <c r="A19" s="104" t="s">
        <v>104</v>
      </c>
      <c r="B19" s="104"/>
      <c r="C19" s="104"/>
      <c r="D19" s="104"/>
      <c r="E19" s="104"/>
      <c r="F19" s="49">
        <v>5</v>
      </c>
    </row>
    <row r="20" spans="1:6">
      <c r="A20" s="104" t="s">
        <v>151</v>
      </c>
      <c r="B20" s="104"/>
      <c r="C20" s="104"/>
      <c r="D20" s="104"/>
      <c r="E20" s="104"/>
      <c r="F20" s="50">
        <v>1750</v>
      </c>
    </row>
    <row r="21" spans="1:6">
      <c r="A21" s="108" t="s">
        <v>205</v>
      </c>
      <c r="B21" s="109"/>
      <c r="C21" s="109"/>
      <c r="D21" s="109"/>
      <c r="E21" s="110"/>
      <c r="F21" s="50">
        <v>996.23</v>
      </c>
    </row>
    <row r="22" spans="1:6">
      <c r="A22" s="104" t="s">
        <v>153</v>
      </c>
      <c r="B22" s="104"/>
      <c r="C22" s="104"/>
      <c r="D22" s="104"/>
      <c r="E22" s="104"/>
      <c r="F22" s="50">
        <v>78000</v>
      </c>
    </row>
    <row r="23" spans="1:6">
      <c r="A23" s="104" t="s">
        <v>154</v>
      </c>
      <c r="B23" s="104"/>
      <c r="C23" s="104"/>
      <c r="D23" s="104"/>
      <c r="E23" s="104"/>
      <c r="F23" s="52">
        <v>41000</v>
      </c>
    </row>
    <row r="24" spans="1:6">
      <c r="A24" s="134" t="s">
        <v>35</v>
      </c>
      <c r="B24" s="134"/>
      <c r="C24" s="134"/>
      <c r="D24" s="134"/>
      <c r="E24" s="134"/>
      <c r="F24" s="53">
        <v>0.65</v>
      </c>
    </row>
    <row r="25" spans="1:6">
      <c r="A25" s="104" t="s">
        <v>70</v>
      </c>
      <c r="B25" s="104"/>
      <c r="C25" s="104"/>
      <c r="D25" s="104"/>
      <c r="E25" s="104"/>
      <c r="F25" s="50">
        <v>19600</v>
      </c>
    </row>
    <row r="26" spans="1:6">
      <c r="A26" s="94" t="s">
        <v>161</v>
      </c>
      <c r="B26" s="95"/>
      <c r="C26" s="95"/>
      <c r="D26" s="95"/>
      <c r="E26" s="96"/>
      <c r="F26" s="68">
        <v>0.2</v>
      </c>
    </row>
    <row r="27" spans="1:6">
      <c r="A27" s="94" t="s">
        <v>72</v>
      </c>
      <c r="B27" s="95"/>
      <c r="C27" s="95"/>
      <c r="D27" s="95"/>
      <c r="E27" s="96"/>
      <c r="F27" s="69">
        <v>7200</v>
      </c>
    </row>
    <row r="28" spans="1:6">
      <c r="A28" s="104" t="s">
        <v>186</v>
      </c>
      <c r="B28" s="104"/>
      <c r="C28" s="104"/>
      <c r="D28" s="104"/>
      <c r="E28" s="104"/>
      <c r="F28" s="50">
        <v>5000</v>
      </c>
    </row>
    <row r="29" spans="1:6">
      <c r="A29" s="104" t="s">
        <v>36</v>
      </c>
      <c r="B29" s="104"/>
      <c r="C29" s="104"/>
      <c r="D29" s="104"/>
      <c r="E29" s="104"/>
      <c r="F29" s="50">
        <v>1200</v>
      </c>
    </row>
    <row r="30" spans="1:6">
      <c r="A30" s="138" t="s">
        <v>90</v>
      </c>
      <c r="B30" s="138"/>
      <c r="C30" s="138"/>
      <c r="D30" s="138"/>
      <c r="E30" s="138"/>
      <c r="F30" s="54">
        <v>0.05</v>
      </c>
    </row>
    <row r="31" spans="1:6">
      <c r="A31" s="104" t="s">
        <v>37</v>
      </c>
      <c r="B31" s="104"/>
      <c r="C31" s="104"/>
      <c r="D31" s="104"/>
      <c r="E31" s="104"/>
      <c r="F31" s="50">
        <v>360000</v>
      </c>
    </row>
    <row r="32" spans="1:6">
      <c r="A32" s="104" t="s">
        <v>89</v>
      </c>
      <c r="B32" s="104"/>
      <c r="C32" s="104"/>
      <c r="D32" s="104"/>
      <c r="E32" s="104"/>
      <c r="F32" s="49">
        <v>200</v>
      </c>
    </row>
    <row r="33" spans="1:6">
      <c r="A33" s="104" t="s">
        <v>148</v>
      </c>
      <c r="B33" s="104"/>
      <c r="C33" s="104"/>
      <c r="D33" s="104"/>
      <c r="E33" s="104"/>
      <c r="F33" s="49">
        <v>4</v>
      </c>
    </row>
    <row r="34" spans="1:6">
      <c r="A34" s="104" t="s">
        <v>38</v>
      </c>
      <c r="B34" s="104"/>
      <c r="C34" s="104"/>
      <c r="D34" s="104"/>
      <c r="E34" s="104"/>
      <c r="F34" s="53">
        <v>0.75</v>
      </c>
    </row>
    <row r="35" spans="1:6">
      <c r="A35" s="108" t="s">
        <v>142</v>
      </c>
      <c r="B35" s="109"/>
      <c r="C35" s="109"/>
      <c r="D35" s="109"/>
      <c r="E35" s="110"/>
      <c r="F35" s="50">
        <v>2300</v>
      </c>
    </row>
    <row r="36" spans="1:6">
      <c r="A36" s="134" t="s">
        <v>191</v>
      </c>
      <c r="B36" s="134"/>
      <c r="C36" s="134"/>
      <c r="D36" s="134"/>
      <c r="E36" s="134"/>
      <c r="F36" s="50">
        <v>1200</v>
      </c>
    </row>
    <row r="37" spans="1:6">
      <c r="A37" s="134" t="s">
        <v>184</v>
      </c>
      <c r="B37" s="134"/>
      <c r="C37" s="134"/>
      <c r="D37" s="134"/>
      <c r="E37" s="134"/>
      <c r="F37" s="49">
        <v>5</v>
      </c>
    </row>
    <row r="38" spans="1:6">
      <c r="A38" s="134" t="s">
        <v>185</v>
      </c>
      <c r="B38" s="134"/>
      <c r="C38" s="134"/>
      <c r="D38" s="134"/>
      <c r="E38" s="134"/>
      <c r="F38" s="50">
        <v>9500</v>
      </c>
    </row>
    <row r="39" spans="1:6">
      <c r="A39" s="108" t="s">
        <v>194</v>
      </c>
      <c r="B39" s="109"/>
      <c r="C39" s="109"/>
      <c r="D39" s="109"/>
      <c r="E39" s="110"/>
      <c r="F39" s="50">
        <v>11600</v>
      </c>
    </row>
    <row r="40" spans="1:6">
      <c r="A40" s="104" t="s">
        <v>197</v>
      </c>
      <c r="B40" s="104"/>
      <c r="C40" s="104"/>
      <c r="D40" s="104"/>
      <c r="E40" s="104"/>
      <c r="F40" s="49">
        <v>1</v>
      </c>
    </row>
    <row r="41" spans="1:6">
      <c r="A41" s="104" t="s">
        <v>39</v>
      </c>
      <c r="B41" s="104"/>
      <c r="C41" s="104"/>
      <c r="D41" s="104"/>
      <c r="E41" s="104"/>
      <c r="F41" s="49">
        <v>2</v>
      </c>
    </row>
    <row r="42" spans="1:6">
      <c r="A42" s="104" t="s">
        <v>199</v>
      </c>
      <c r="B42" s="104"/>
      <c r="C42" s="104"/>
      <c r="D42" s="104"/>
      <c r="E42" s="104"/>
      <c r="F42" s="50">
        <v>1600</v>
      </c>
    </row>
    <row r="43" spans="1:6">
      <c r="A43" s="104" t="s">
        <v>200</v>
      </c>
      <c r="B43" s="104"/>
      <c r="C43" s="104"/>
      <c r="D43" s="104"/>
      <c r="E43" s="104"/>
      <c r="F43" s="53">
        <v>0.05</v>
      </c>
    </row>
    <row r="44" spans="1:6">
      <c r="A44" s="104" t="s">
        <v>149</v>
      </c>
      <c r="B44" s="104"/>
      <c r="C44" s="104"/>
      <c r="D44" s="104"/>
      <c r="E44" s="104"/>
      <c r="F44" s="50">
        <v>15000</v>
      </c>
    </row>
    <row r="45" spans="1:6">
      <c r="A45" s="104" t="s">
        <v>201</v>
      </c>
      <c r="B45" s="104"/>
      <c r="C45" s="104"/>
      <c r="D45" s="104"/>
      <c r="E45" s="104"/>
      <c r="F45" s="50">
        <v>3715</v>
      </c>
    </row>
    <row r="46" spans="1:6">
      <c r="A46" s="104" t="s">
        <v>209</v>
      </c>
      <c r="B46" s="104"/>
      <c r="C46" s="104"/>
      <c r="D46" s="104"/>
      <c r="E46" s="104"/>
      <c r="F46" s="50">
        <v>6000</v>
      </c>
    </row>
    <row r="47" spans="1:6">
      <c r="A47" s="104" t="s">
        <v>202</v>
      </c>
      <c r="B47" s="104"/>
      <c r="C47" s="104"/>
      <c r="D47" s="104"/>
      <c r="E47" s="104"/>
      <c r="F47" s="50">
        <v>5000</v>
      </c>
    </row>
    <row r="48" spans="1:6">
      <c r="A48" s="104" t="s">
        <v>210</v>
      </c>
      <c r="B48" s="104"/>
      <c r="C48" s="104"/>
      <c r="D48" s="104"/>
      <c r="E48" s="104"/>
      <c r="F48" s="50">
        <v>1200</v>
      </c>
    </row>
    <row r="49" spans="1:6">
      <c r="A49" s="104" t="s">
        <v>211</v>
      </c>
      <c r="B49" s="104"/>
      <c r="C49" s="104"/>
      <c r="D49" s="104"/>
      <c r="E49" s="104"/>
      <c r="F49" s="50">
        <v>2800</v>
      </c>
    </row>
    <row r="50" spans="1:6">
      <c r="A50" s="104" t="s">
        <v>212</v>
      </c>
      <c r="B50" s="104"/>
      <c r="C50" s="104"/>
      <c r="D50" s="104"/>
      <c r="E50" s="104"/>
      <c r="F50" s="52">
        <v>2500</v>
      </c>
    </row>
    <row r="51" spans="1:6">
      <c r="F51" s="22"/>
    </row>
    <row r="52" spans="1:6">
      <c r="A52" s="139" t="s">
        <v>40</v>
      </c>
      <c r="B52" s="140"/>
      <c r="C52" s="141"/>
      <c r="F52" s="22"/>
    </row>
    <row r="53" spans="1:6">
      <c r="A53" s="142"/>
      <c r="B53" s="143"/>
      <c r="C53" s="144"/>
    </row>
    <row r="54" spans="1:6" ht="29.4" customHeight="1">
      <c r="A54" s="145" t="s">
        <v>54</v>
      </c>
      <c r="B54" s="146"/>
      <c r="C54" s="24">
        <v>15552</v>
      </c>
    </row>
    <row r="55" spans="1:6">
      <c r="A55" s="146" t="s">
        <v>41</v>
      </c>
      <c r="B55" s="146"/>
      <c r="C55" s="24">
        <v>17280</v>
      </c>
    </row>
    <row r="56" spans="1:6">
      <c r="A56" s="147" t="s">
        <v>42</v>
      </c>
      <c r="B56" s="148"/>
      <c r="C56" s="25">
        <v>8640</v>
      </c>
    </row>
    <row r="57" spans="1:6">
      <c r="A57" s="149" t="s">
        <v>43</v>
      </c>
      <c r="B57" s="150"/>
      <c r="C57" s="151">
        <v>6480</v>
      </c>
    </row>
    <row r="58" spans="1:6">
      <c r="A58" s="150"/>
      <c r="B58" s="150"/>
      <c r="C58" s="152"/>
    </row>
    <row r="59" spans="1:6">
      <c r="A59" s="150"/>
      <c r="B59" s="150"/>
      <c r="C59" s="152"/>
    </row>
    <row r="60" spans="1:6">
      <c r="A60" s="150"/>
      <c r="B60" s="150"/>
      <c r="C60" s="152"/>
    </row>
    <row r="61" spans="1:6">
      <c r="A61" s="150"/>
      <c r="B61" s="150"/>
      <c r="C61" s="152"/>
    </row>
    <row r="62" spans="1:6">
      <c r="A62" s="150"/>
      <c r="B62" s="150"/>
      <c r="C62" s="152"/>
    </row>
    <row r="63" spans="1:6">
      <c r="A63" s="150"/>
      <c r="B63" s="150"/>
      <c r="C63" s="152"/>
    </row>
    <row r="64" spans="1:6">
      <c r="A64" s="150"/>
      <c r="B64" s="150"/>
      <c r="C64" s="153"/>
    </row>
    <row r="65" spans="1:5">
      <c r="A65" s="146" t="s">
        <v>44</v>
      </c>
      <c r="B65" s="146"/>
      <c r="C65" s="24">
        <v>15552</v>
      </c>
    </row>
    <row r="66" spans="1:5">
      <c r="A66" s="146" t="s">
        <v>45</v>
      </c>
      <c r="B66" s="146"/>
      <c r="C66" s="24">
        <v>74649.600000000006</v>
      </c>
    </row>
    <row r="67" spans="1:5">
      <c r="A67" s="30"/>
      <c r="B67" s="30"/>
      <c r="C67" s="31"/>
    </row>
    <row r="68" spans="1:5">
      <c r="A68" s="30"/>
      <c r="B68" s="30"/>
      <c r="C68" s="31"/>
    </row>
    <row r="69" spans="1:5">
      <c r="A69" s="164" t="s">
        <v>46</v>
      </c>
      <c r="B69" s="165"/>
      <c r="C69" s="165"/>
      <c r="D69" s="165"/>
      <c r="E69" s="165"/>
    </row>
    <row r="70" spans="1:5">
      <c r="A70" s="165"/>
      <c r="B70" s="165"/>
      <c r="C70" s="165"/>
      <c r="D70" s="165"/>
      <c r="E70" s="165"/>
    </row>
    <row r="71" spans="1:5">
      <c r="A71" s="166" t="s">
        <v>47</v>
      </c>
      <c r="B71" s="167"/>
      <c r="C71" s="168"/>
      <c r="D71" s="166" t="s">
        <v>55</v>
      </c>
      <c r="E71" s="168"/>
    </row>
    <row r="72" spans="1:5">
      <c r="A72" s="26" t="s">
        <v>48</v>
      </c>
      <c r="B72" s="26" t="s">
        <v>49</v>
      </c>
      <c r="C72" s="26" t="s">
        <v>50</v>
      </c>
      <c r="D72" s="26" t="s">
        <v>51</v>
      </c>
      <c r="E72" s="26" t="s">
        <v>52</v>
      </c>
    </row>
    <row r="73" spans="1:5">
      <c r="A73" s="24">
        <v>0</v>
      </c>
      <c r="B73" s="24">
        <v>10000</v>
      </c>
      <c r="C73" s="24">
        <v>0</v>
      </c>
      <c r="D73" s="27">
        <v>9</v>
      </c>
      <c r="E73" s="24">
        <v>0</v>
      </c>
    </row>
    <row r="74" spans="1:5">
      <c r="A74" s="24">
        <v>10000</v>
      </c>
      <c r="B74" s="24">
        <v>20000</v>
      </c>
      <c r="C74" s="24">
        <v>900</v>
      </c>
      <c r="D74" s="27">
        <v>14</v>
      </c>
      <c r="E74" s="24">
        <v>10000</v>
      </c>
    </row>
    <row r="75" spans="1:5">
      <c r="A75" s="24">
        <v>20000</v>
      </c>
      <c r="B75" s="24">
        <v>30000</v>
      </c>
      <c r="C75" s="24">
        <v>2300</v>
      </c>
      <c r="D75" s="27">
        <v>19</v>
      </c>
      <c r="E75" s="24">
        <v>20000</v>
      </c>
    </row>
    <row r="76" spans="1:5">
      <c r="A76" s="24">
        <v>30000</v>
      </c>
      <c r="B76" s="24">
        <v>60000</v>
      </c>
      <c r="C76" s="24">
        <v>4200</v>
      </c>
      <c r="D76" s="27">
        <v>23</v>
      </c>
      <c r="E76" s="24">
        <v>30000</v>
      </c>
    </row>
    <row r="77" spans="1:5">
      <c r="A77" s="24">
        <v>60000</v>
      </c>
      <c r="B77" s="24">
        <v>90000</v>
      </c>
      <c r="C77" s="24">
        <v>11100</v>
      </c>
      <c r="D77" s="27">
        <v>27</v>
      </c>
      <c r="E77" s="24">
        <v>60000</v>
      </c>
    </row>
    <row r="78" spans="1:5">
      <c r="A78" s="24">
        <v>90000</v>
      </c>
      <c r="B78" s="24">
        <v>120000</v>
      </c>
      <c r="C78" s="24">
        <v>19200</v>
      </c>
      <c r="D78" s="27">
        <v>31</v>
      </c>
      <c r="E78" s="24">
        <v>90000</v>
      </c>
    </row>
    <row r="79" spans="1:5">
      <c r="A79" s="24">
        <v>120000</v>
      </c>
      <c r="B79" s="28" t="s">
        <v>53</v>
      </c>
      <c r="C79" s="24">
        <v>28500</v>
      </c>
      <c r="D79" s="27">
        <v>35</v>
      </c>
      <c r="E79" s="24">
        <v>120000</v>
      </c>
    </row>
    <row r="80" spans="1:5">
      <c r="A80" s="30"/>
      <c r="B80" s="30"/>
      <c r="C80" s="31"/>
    </row>
    <row r="81" spans="1:7">
      <c r="A81" s="120" t="s">
        <v>135</v>
      </c>
      <c r="B81" s="121"/>
      <c r="C81" s="121"/>
      <c r="D81" s="121"/>
      <c r="E81" s="121"/>
      <c r="F81" s="121"/>
      <c r="G81" s="122"/>
    </row>
    <row r="82" spans="1:7">
      <c r="A82" s="165" t="s">
        <v>56</v>
      </c>
      <c r="B82" s="165"/>
      <c r="C82" s="165"/>
      <c r="D82" s="165"/>
      <c r="E82" s="8" t="s">
        <v>57</v>
      </c>
      <c r="F82" s="8" t="s">
        <v>58</v>
      </c>
      <c r="G82" s="8" t="s">
        <v>59</v>
      </c>
    </row>
    <row r="83" spans="1:7">
      <c r="A83" s="111" t="s">
        <v>60</v>
      </c>
      <c r="B83" s="111"/>
      <c r="C83" s="111"/>
      <c r="D83" s="111"/>
      <c r="E83" s="38"/>
      <c r="F83" s="36"/>
      <c r="G83" s="39"/>
    </row>
    <row r="84" spans="1:7" s="22" customFormat="1">
      <c r="A84" s="111" t="s">
        <v>92</v>
      </c>
      <c r="B84" s="111"/>
      <c r="C84" s="111"/>
      <c r="D84" s="111"/>
      <c r="E84" s="38"/>
      <c r="F84" s="36"/>
      <c r="G84" s="39"/>
    </row>
    <row r="85" spans="1:7" s="22" customFormat="1">
      <c r="A85" s="104" t="s">
        <v>140</v>
      </c>
      <c r="B85" s="104"/>
      <c r="C85" s="104"/>
      <c r="D85" s="104"/>
      <c r="E85" s="43">
        <v>3</v>
      </c>
      <c r="F85" s="44" t="s">
        <v>94</v>
      </c>
      <c r="G85" s="50">
        <f>+F7*F11*F12</f>
        <v>8640</v>
      </c>
    </row>
    <row r="86" spans="1:7" s="22" customFormat="1">
      <c r="A86" s="104" t="s">
        <v>96</v>
      </c>
      <c r="B86" s="104"/>
      <c r="C86" s="104"/>
      <c r="D86" s="104"/>
      <c r="E86" s="43">
        <v>4</v>
      </c>
      <c r="F86" s="44" t="str">
        <f>+F85</f>
        <v>L. 45 b); 47</v>
      </c>
      <c r="G86" s="50">
        <f>+F15*F16*F17</f>
        <v>15600</v>
      </c>
    </row>
    <row r="87" spans="1:7" s="22" customFormat="1">
      <c r="A87" s="104" t="s">
        <v>93</v>
      </c>
      <c r="B87" s="104"/>
      <c r="C87" s="104"/>
      <c r="D87" s="104"/>
      <c r="E87" s="43"/>
      <c r="F87" s="44"/>
      <c r="G87" s="45">
        <f>SUM(G85:G86)</f>
        <v>24240</v>
      </c>
    </row>
    <row r="88" spans="1:7" s="22" customFormat="1">
      <c r="A88" s="105"/>
      <c r="B88" s="106"/>
      <c r="C88" s="106"/>
      <c r="D88" s="106"/>
      <c r="E88" s="106"/>
      <c r="F88" s="106"/>
      <c r="G88" s="107"/>
    </row>
    <row r="89" spans="1:7" s="22" customFormat="1">
      <c r="A89" s="104" t="s">
        <v>99</v>
      </c>
      <c r="B89" s="104"/>
      <c r="C89" s="104"/>
      <c r="D89" s="104"/>
      <c r="E89" s="43" t="s">
        <v>162</v>
      </c>
      <c r="F89" s="44" t="s">
        <v>95</v>
      </c>
      <c r="G89" s="50">
        <f>-F13*G85</f>
        <v>-2160</v>
      </c>
    </row>
    <row r="90" spans="1:7" s="22" customFormat="1">
      <c r="A90" s="104" t="s">
        <v>100</v>
      </c>
      <c r="B90" s="104"/>
      <c r="C90" s="104"/>
      <c r="D90" s="104"/>
      <c r="E90" s="43" t="s">
        <v>102</v>
      </c>
      <c r="F90" s="44" t="s">
        <v>101</v>
      </c>
      <c r="G90" s="52">
        <f>-F18/F19</f>
        <v>-5400</v>
      </c>
    </row>
    <row r="91" spans="1:7" s="22" customFormat="1">
      <c r="A91" s="113" t="s">
        <v>105</v>
      </c>
      <c r="B91" s="113"/>
      <c r="C91" s="113"/>
      <c r="D91" s="113"/>
      <c r="E91" s="43"/>
      <c r="F91" s="44"/>
      <c r="G91" s="45">
        <f>SUM(G87:G90)</f>
        <v>16680</v>
      </c>
    </row>
    <row r="92" spans="1:7" s="22" customFormat="1">
      <c r="A92" s="111" t="s">
        <v>74</v>
      </c>
      <c r="B92" s="111"/>
      <c r="C92" s="111"/>
      <c r="D92" s="111"/>
      <c r="E92" s="38"/>
      <c r="F92" s="36"/>
      <c r="G92" s="39"/>
    </row>
    <row r="93" spans="1:7" s="22" customFormat="1">
      <c r="A93" s="104" t="s">
        <v>188</v>
      </c>
      <c r="B93" s="104"/>
      <c r="C93" s="104"/>
      <c r="D93" s="104"/>
      <c r="E93" s="43">
        <v>10</v>
      </c>
      <c r="F93" s="58" t="s">
        <v>80</v>
      </c>
      <c r="G93" s="50">
        <f>+F36*F7</f>
        <v>14400</v>
      </c>
    </row>
    <row r="94" spans="1:7" s="22" customFormat="1">
      <c r="A94" s="104" t="s">
        <v>189</v>
      </c>
      <c r="B94" s="104"/>
      <c r="C94" s="104"/>
      <c r="D94" s="104"/>
      <c r="E94" s="43" t="s">
        <v>187</v>
      </c>
      <c r="F94" s="44" t="s">
        <v>81</v>
      </c>
      <c r="G94" s="50">
        <f>+(F28-F36)*F7</f>
        <v>45600</v>
      </c>
    </row>
    <row r="95" spans="1:7" s="22" customFormat="1">
      <c r="A95" s="108" t="s">
        <v>142</v>
      </c>
      <c r="B95" s="109"/>
      <c r="C95" s="109"/>
      <c r="D95" s="110"/>
      <c r="E95" s="43">
        <v>9</v>
      </c>
      <c r="F95" s="59" t="s">
        <v>143</v>
      </c>
      <c r="G95" s="50">
        <f>+F35</f>
        <v>2300</v>
      </c>
    </row>
    <row r="96" spans="1:7" s="22" customFormat="1">
      <c r="A96" s="104" t="s">
        <v>82</v>
      </c>
      <c r="B96" s="104"/>
      <c r="C96" s="104"/>
      <c r="D96" s="104"/>
      <c r="E96" s="43"/>
      <c r="F96" s="52"/>
      <c r="G96" s="45">
        <f>SUM(G93:G95)</f>
        <v>62300</v>
      </c>
    </row>
    <row r="97" spans="1:7" s="22" customFormat="1">
      <c r="A97" s="112"/>
      <c r="B97" s="112"/>
      <c r="C97" s="112"/>
      <c r="D97" s="112"/>
      <c r="E97" s="112"/>
      <c r="F97" s="112"/>
      <c r="G97" s="112"/>
    </row>
    <row r="98" spans="1:7" s="22" customFormat="1">
      <c r="A98" s="108" t="str">
        <f>+A95</f>
        <v>Impuesto inmobiliario anual</v>
      </c>
      <c r="B98" s="109"/>
      <c r="C98" s="109"/>
      <c r="D98" s="110"/>
      <c r="E98" s="43">
        <v>9</v>
      </c>
      <c r="F98" s="44" t="s">
        <v>160</v>
      </c>
      <c r="G98" s="60">
        <f>-F35</f>
        <v>-2300</v>
      </c>
    </row>
    <row r="99" spans="1:7" s="22" customFormat="1">
      <c r="A99" s="104" t="s">
        <v>182</v>
      </c>
      <c r="B99" s="104"/>
      <c r="C99" s="104"/>
      <c r="D99" s="104"/>
      <c r="E99" s="43" t="s">
        <v>196</v>
      </c>
      <c r="F99" s="58" t="s">
        <v>87</v>
      </c>
      <c r="G99" s="50">
        <f>-F38/F37</f>
        <v>-1900</v>
      </c>
    </row>
    <row r="100" spans="1:7" s="22" customFormat="1">
      <c r="A100" s="104" t="s">
        <v>85</v>
      </c>
      <c r="B100" s="104"/>
      <c r="C100" s="104"/>
      <c r="D100" s="104"/>
      <c r="E100" s="43" t="s">
        <v>157</v>
      </c>
      <c r="F100" s="44" t="s">
        <v>86</v>
      </c>
      <c r="G100" s="50">
        <f>-((F31*F34)/F32)*F33</f>
        <v>-5400</v>
      </c>
    </row>
    <row r="101" spans="1:7" s="22" customFormat="1">
      <c r="A101" s="104" t="s">
        <v>169</v>
      </c>
      <c r="B101" s="104"/>
      <c r="C101" s="104"/>
      <c r="D101" s="104"/>
      <c r="E101" s="43" t="s">
        <v>167</v>
      </c>
      <c r="F101" s="44" t="s">
        <v>88</v>
      </c>
      <c r="G101" s="50">
        <f>-F30*G96</f>
        <v>-3115</v>
      </c>
    </row>
    <row r="102" spans="1:7" s="22" customFormat="1">
      <c r="A102" s="124" t="s">
        <v>91</v>
      </c>
      <c r="B102" s="124"/>
      <c r="C102" s="124"/>
      <c r="D102" s="124"/>
      <c r="E102" s="27"/>
      <c r="F102" s="26"/>
      <c r="G102" s="45">
        <f>SUM(G96:G101)</f>
        <v>49585</v>
      </c>
    </row>
    <row r="103" spans="1:7" s="22" customFormat="1">
      <c r="A103" s="111" t="s">
        <v>75</v>
      </c>
      <c r="B103" s="111"/>
      <c r="C103" s="111"/>
      <c r="D103" s="111"/>
      <c r="E103" s="38"/>
      <c r="F103" s="36"/>
      <c r="G103" s="39"/>
    </row>
    <row r="104" spans="1:7" s="22" customFormat="1">
      <c r="A104" s="104" t="s">
        <v>76</v>
      </c>
      <c r="B104" s="104"/>
      <c r="C104" s="104"/>
      <c r="D104" s="104"/>
      <c r="E104" s="43">
        <v>16</v>
      </c>
      <c r="F104" s="44" t="s">
        <v>77</v>
      </c>
      <c r="G104" s="50">
        <f>+F43*F44</f>
        <v>750</v>
      </c>
    </row>
    <row r="105" spans="1:7" s="22" customFormat="1">
      <c r="A105" s="108" t="s">
        <v>214</v>
      </c>
      <c r="B105" s="109"/>
      <c r="C105" s="109"/>
      <c r="D105" s="110"/>
      <c r="E105" s="43">
        <v>21</v>
      </c>
      <c r="F105" s="79" t="s">
        <v>213</v>
      </c>
      <c r="G105" s="50">
        <f>+F49</f>
        <v>2800</v>
      </c>
    </row>
    <row r="106" spans="1:7" s="22" customFormat="1">
      <c r="A106" s="104" t="s">
        <v>78</v>
      </c>
      <c r="B106" s="104"/>
      <c r="C106" s="104"/>
      <c r="D106" s="104"/>
      <c r="E106" s="43"/>
      <c r="F106" s="44"/>
      <c r="G106" s="45">
        <f>SUM(G104:G105)</f>
        <v>3550</v>
      </c>
    </row>
    <row r="107" spans="1:7" s="22" customFormat="1">
      <c r="A107" s="112"/>
      <c r="B107" s="112"/>
      <c r="C107" s="112"/>
      <c r="D107" s="112"/>
      <c r="E107" s="112"/>
      <c r="F107" s="112"/>
      <c r="G107" s="112"/>
    </row>
    <row r="108" spans="1:7" s="22" customFormat="1">
      <c r="A108" s="108" t="s">
        <v>212</v>
      </c>
      <c r="B108" s="109"/>
      <c r="C108" s="109"/>
      <c r="D108" s="110"/>
      <c r="E108" s="43">
        <v>21</v>
      </c>
      <c r="F108" s="79" t="s">
        <v>215</v>
      </c>
      <c r="G108" s="60">
        <f>-F50</f>
        <v>-2500</v>
      </c>
    </row>
    <row r="109" spans="1:7" s="22" customFormat="1">
      <c r="A109" s="104" t="s">
        <v>150</v>
      </c>
      <c r="B109" s="104"/>
      <c r="C109" s="104"/>
      <c r="D109" s="104"/>
      <c r="E109" s="43">
        <v>20</v>
      </c>
      <c r="F109" s="58" t="s">
        <v>204</v>
      </c>
      <c r="G109" s="50">
        <f>-F48</f>
        <v>-1200</v>
      </c>
    </row>
    <row r="110" spans="1:7" s="22" customFormat="1">
      <c r="A110" s="113" t="s">
        <v>79</v>
      </c>
      <c r="B110" s="113"/>
      <c r="C110" s="113"/>
      <c r="D110" s="113"/>
      <c r="E110" s="43"/>
      <c r="F110" s="58"/>
      <c r="G110" s="45">
        <f>SUM(G106:G109)</f>
        <v>-150</v>
      </c>
    </row>
    <row r="111" spans="1:7">
      <c r="A111" s="111" t="s">
        <v>61</v>
      </c>
      <c r="B111" s="111"/>
      <c r="C111" s="111"/>
      <c r="D111" s="111"/>
      <c r="E111" s="38"/>
      <c r="F111" s="36"/>
      <c r="G111" s="39"/>
    </row>
    <row r="112" spans="1:7">
      <c r="A112" s="104" t="s">
        <v>62</v>
      </c>
      <c r="B112" s="104"/>
      <c r="C112" s="104"/>
      <c r="D112" s="104"/>
      <c r="E112" s="43">
        <v>1</v>
      </c>
      <c r="F112" s="44" t="s">
        <v>63</v>
      </c>
      <c r="G112" s="50">
        <f>+F9*F7+F9</f>
        <v>96200</v>
      </c>
    </row>
    <row r="113" spans="1:7">
      <c r="A113" s="104" t="s">
        <v>64</v>
      </c>
      <c r="B113" s="104"/>
      <c r="C113" s="104"/>
      <c r="D113" s="104"/>
      <c r="E113" s="43">
        <v>7</v>
      </c>
      <c r="F113" s="44" t="s">
        <v>144</v>
      </c>
      <c r="G113" s="50">
        <f>+F22</f>
        <v>78000</v>
      </c>
    </row>
    <row r="114" spans="1:7">
      <c r="A114" s="104" t="s">
        <v>65</v>
      </c>
      <c r="B114" s="127"/>
      <c r="C114" s="127"/>
      <c r="D114" s="127"/>
      <c r="E114" s="43"/>
      <c r="F114" s="44"/>
      <c r="G114" s="45">
        <f>SUM(G112:G113)</f>
        <v>174200</v>
      </c>
    </row>
    <row r="115" spans="1:7">
      <c r="A115" s="112"/>
      <c r="B115" s="112"/>
      <c r="C115" s="112"/>
      <c r="D115" s="112"/>
      <c r="E115" s="112"/>
      <c r="F115" s="112"/>
      <c r="G115" s="112"/>
    </row>
    <row r="116" spans="1:7">
      <c r="A116" s="104" t="s">
        <v>66</v>
      </c>
      <c r="B116" s="104"/>
      <c r="C116" s="104"/>
      <c r="D116" s="104"/>
      <c r="E116" s="43" t="s">
        <v>155</v>
      </c>
      <c r="F116" s="44" t="s">
        <v>67</v>
      </c>
      <c r="G116" s="50">
        <f>-G142</f>
        <v>-4000</v>
      </c>
    </row>
    <row r="117" spans="1:7">
      <c r="A117" s="104" t="s">
        <v>71</v>
      </c>
      <c r="B117" s="104"/>
      <c r="C117" s="104"/>
      <c r="D117" s="104"/>
      <c r="E117" s="43" t="s">
        <v>156</v>
      </c>
      <c r="F117" s="44" t="s">
        <v>145</v>
      </c>
      <c r="G117" s="50">
        <f>-F27</f>
        <v>-7200</v>
      </c>
    </row>
    <row r="118" spans="1:7">
      <c r="A118" s="113" t="s">
        <v>73</v>
      </c>
      <c r="B118" s="113"/>
      <c r="C118" s="113"/>
      <c r="D118" s="113"/>
      <c r="E118" s="43"/>
      <c r="F118" s="44"/>
      <c r="G118" s="45">
        <f>SUM(G114:G117)</f>
        <v>163000</v>
      </c>
    </row>
    <row r="119" spans="1:7">
      <c r="A119" s="113" t="s">
        <v>170</v>
      </c>
      <c r="B119" s="113"/>
      <c r="C119" s="113"/>
      <c r="D119" s="113"/>
      <c r="E119" s="43"/>
      <c r="F119" s="44"/>
      <c r="G119" s="45">
        <f>+G118+G110+G102+G91</f>
        <v>229115</v>
      </c>
    </row>
    <row r="120" spans="1:7">
      <c r="A120" s="111" t="s">
        <v>106</v>
      </c>
      <c r="B120" s="111"/>
      <c r="C120" s="111"/>
      <c r="D120" s="111"/>
      <c r="E120" s="40"/>
      <c r="F120" s="40"/>
      <c r="G120" s="39"/>
    </row>
    <row r="121" spans="1:7">
      <c r="A121" s="125" t="s">
        <v>107</v>
      </c>
      <c r="B121" s="125"/>
      <c r="C121" s="125"/>
      <c r="D121" s="125"/>
      <c r="E121" s="56" t="s">
        <v>152</v>
      </c>
      <c r="F121" s="57" t="s">
        <v>108</v>
      </c>
      <c r="G121" s="78">
        <f>-F21</f>
        <v>-996.23</v>
      </c>
    </row>
    <row r="122" spans="1:7">
      <c r="A122" s="104" t="s">
        <v>208</v>
      </c>
      <c r="B122" s="104"/>
      <c r="C122" s="104"/>
      <c r="D122" s="104"/>
      <c r="E122" s="43">
        <v>18</v>
      </c>
      <c r="F122" s="77" t="s">
        <v>121</v>
      </c>
      <c r="G122" s="61">
        <f>-F46</f>
        <v>-6000</v>
      </c>
    </row>
    <row r="123" spans="1:7">
      <c r="A123" s="104" t="s">
        <v>206</v>
      </c>
      <c r="B123" s="104"/>
      <c r="C123" s="104"/>
      <c r="D123" s="104"/>
      <c r="E123" s="43">
        <v>2</v>
      </c>
      <c r="F123" s="58" t="s">
        <v>192</v>
      </c>
      <c r="G123" s="60">
        <f>-F10</f>
        <v>-3000</v>
      </c>
    </row>
    <row r="124" spans="1:7">
      <c r="A124" s="104" t="s">
        <v>138</v>
      </c>
      <c r="B124" s="104"/>
      <c r="C124" s="104"/>
      <c r="D124" s="104"/>
      <c r="E124" s="43" t="s">
        <v>203</v>
      </c>
      <c r="F124" s="44" t="s">
        <v>120</v>
      </c>
      <c r="G124" s="61">
        <f>-C54</f>
        <v>-15552</v>
      </c>
    </row>
    <row r="125" spans="1:7">
      <c r="A125" s="124" t="s">
        <v>122</v>
      </c>
      <c r="B125" s="124"/>
      <c r="C125" s="124"/>
      <c r="D125" s="124"/>
      <c r="E125" s="124"/>
      <c r="F125" s="124"/>
      <c r="G125" s="29">
        <f>SUM(G121:G124)</f>
        <v>-25548.23</v>
      </c>
    </row>
    <row r="126" spans="1:7">
      <c r="A126" s="161" t="s">
        <v>171</v>
      </c>
      <c r="B126" s="162"/>
      <c r="C126" s="162"/>
      <c r="D126" s="163"/>
      <c r="E126" s="48"/>
      <c r="F126" s="48"/>
      <c r="G126" s="29">
        <f>+G119+G125</f>
        <v>203566.77</v>
      </c>
    </row>
    <row r="127" spans="1:7">
      <c r="A127" s="104" t="s">
        <v>117</v>
      </c>
      <c r="B127" s="104"/>
      <c r="C127" s="104"/>
      <c r="D127" s="104"/>
      <c r="E127" s="43" t="s">
        <v>198</v>
      </c>
      <c r="F127" s="44" t="s">
        <v>118</v>
      </c>
      <c r="G127" s="55">
        <f>-G156</f>
        <v>-1600</v>
      </c>
    </row>
    <row r="128" spans="1:7">
      <c r="A128" s="104" t="s">
        <v>112</v>
      </c>
      <c r="B128" s="104"/>
      <c r="C128" s="104"/>
      <c r="D128" s="104"/>
      <c r="E128" s="43" t="s">
        <v>195</v>
      </c>
      <c r="F128" s="44" t="s">
        <v>113</v>
      </c>
      <c r="G128" s="61">
        <f>-G153</f>
        <v>-4640</v>
      </c>
    </row>
    <row r="129" spans="1:7">
      <c r="A129" s="111" t="s">
        <v>172</v>
      </c>
      <c r="B129" s="111"/>
      <c r="C129" s="111"/>
      <c r="D129" s="111"/>
      <c r="E129" s="111"/>
      <c r="F129" s="111"/>
      <c r="G129" s="41">
        <f>SUM(G126:G128)</f>
        <v>197326.77</v>
      </c>
    </row>
    <row r="130" spans="1:7">
      <c r="A130" s="111" t="s">
        <v>123</v>
      </c>
      <c r="B130" s="111"/>
      <c r="C130" s="111"/>
      <c r="D130" s="111"/>
      <c r="E130" s="111"/>
      <c r="F130" s="111"/>
      <c r="G130" s="41"/>
    </row>
    <row r="131" spans="1:7">
      <c r="A131" s="126" t="s">
        <v>125</v>
      </c>
      <c r="B131" s="126"/>
      <c r="C131" s="126"/>
      <c r="D131" s="126"/>
      <c r="E131" s="62"/>
      <c r="F131" s="63" t="s">
        <v>124</v>
      </c>
      <c r="G131" s="64">
        <f>-C54</f>
        <v>-15552</v>
      </c>
    </row>
    <row r="132" spans="1:7">
      <c r="A132" s="127" t="s">
        <v>126</v>
      </c>
      <c r="B132" s="127"/>
      <c r="C132" s="127"/>
      <c r="D132" s="127"/>
      <c r="E132" s="65">
        <v>14</v>
      </c>
      <c r="F132" s="63" t="s">
        <v>127</v>
      </c>
      <c r="G132" s="64">
        <f>-F40*C55</f>
        <v>-17280</v>
      </c>
    </row>
    <row r="133" spans="1:7">
      <c r="A133" s="127" t="s">
        <v>39</v>
      </c>
      <c r="B133" s="127"/>
      <c r="C133" s="127"/>
      <c r="D133" s="127"/>
      <c r="E133" s="65">
        <v>14</v>
      </c>
      <c r="F133" s="63" t="s">
        <v>127</v>
      </c>
      <c r="G133" s="64">
        <f>-F41*C56</f>
        <v>-17280</v>
      </c>
    </row>
    <row r="134" spans="1:7">
      <c r="A134" s="104" t="s">
        <v>128</v>
      </c>
      <c r="B134" s="127"/>
      <c r="C134" s="127"/>
      <c r="D134" s="127"/>
      <c r="E134" s="63" t="s">
        <v>133</v>
      </c>
      <c r="F134" s="63" t="s">
        <v>129</v>
      </c>
      <c r="G134" s="64">
        <f>-C66</f>
        <v>-74649.600000000006</v>
      </c>
    </row>
    <row r="135" spans="1:7">
      <c r="A135" s="113" t="s">
        <v>130</v>
      </c>
      <c r="B135" s="113"/>
      <c r="C135" s="113"/>
      <c r="D135" s="113"/>
      <c r="E135" s="47"/>
      <c r="F135" s="47"/>
      <c r="G135" s="66">
        <f>SUM(G131:G134)</f>
        <v>-124761.60000000001</v>
      </c>
    </row>
    <row r="136" spans="1:7">
      <c r="A136" s="113" t="s">
        <v>131</v>
      </c>
      <c r="B136" s="113"/>
      <c r="C136" s="113"/>
      <c r="D136" s="113"/>
      <c r="E136" s="47"/>
      <c r="F136" s="47"/>
      <c r="G136" s="66">
        <f>G129+G135</f>
        <v>72565.169999999984</v>
      </c>
    </row>
    <row r="137" spans="1:7">
      <c r="A137" s="111" t="s">
        <v>132</v>
      </c>
      <c r="B137" s="111"/>
      <c r="C137" s="111"/>
      <c r="D137" s="111"/>
      <c r="E137" s="75" t="s">
        <v>193</v>
      </c>
      <c r="F137" s="36" t="s">
        <v>134</v>
      </c>
      <c r="G137" s="37">
        <f>+C77+((G136-A77)*D77%)</f>
        <v>14492.595899999997</v>
      </c>
    </row>
    <row r="138" spans="1:7">
      <c r="A138" s="33"/>
      <c r="B138" s="33"/>
      <c r="C138" s="33"/>
      <c r="D138" s="33"/>
      <c r="E138" s="34"/>
      <c r="F138" s="34"/>
      <c r="G138" s="35"/>
    </row>
    <row r="139" spans="1:7">
      <c r="A139" s="132"/>
      <c r="B139" s="132"/>
      <c r="C139" s="132"/>
      <c r="D139" s="132"/>
      <c r="E139" s="132"/>
      <c r="F139" s="132"/>
    </row>
    <row r="140" spans="1:7">
      <c r="A140" s="129" t="s">
        <v>28</v>
      </c>
      <c r="B140" s="130"/>
      <c r="C140" s="130"/>
      <c r="D140" s="130"/>
      <c r="E140" s="130"/>
      <c r="F140" s="130"/>
      <c r="G140" s="131"/>
    </row>
    <row r="141" spans="1:7">
      <c r="A141" s="108" t="s">
        <v>68</v>
      </c>
      <c r="B141" s="109"/>
      <c r="C141" s="109"/>
      <c r="D141" s="109"/>
      <c r="E141" s="109"/>
      <c r="F141" s="110"/>
      <c r="G141" s="50">
        <f>+F24*F23*F26</f>
        <v>5330</v>
      </c>
    </row>
    <row r="142" spans="1:7">
      <c r="A142" s="108" t="s">
        <v>69</v>
      </c>
      <c r="B142" s="109"/>
      <c r="C142" s="109"/>
      <c r="D142" s="109"/>
      <c r="E142" s="109"/>
      <c r="F142" s="110"/>
      <c r="G142" s="50">
        <f>20000*F26</f>
        <v>4000</v>
      </c>
    </row>
    <row r="143" spans="1:7">
      <c r="A143" s="108" t="s">
        <v>83</v>
      </c>
      <c r="B143" s="109"/>
      <c r="C143" s="109"/>
      <c r="D143" s="109"/>
      <c r="E143" s="109"/>
      <c r="F143" s="110"/>
      <c r="G143" s="50">
        <f>+F24*F25</f>
        <v>12740</v>
      </c>
    </row>
    <row r="144" spans="1:7">
      <c r="A144" s="108" t="s">
        <v>72</v>
      </c>
      <c r="B144" s="109"/>
      <c r="C144" s="109"/>
      <c r="D144" s="109"/>
      <c r="E144" s="109"/>
      <c r="F144" s="110"/>
      <c r="G144" s="50">
        <f>+F27</f>
        <v>7200</v>
      </c>
    </row>
    <row r="145" spans="1:14">
      <c r="A145" s="108" t="s">
        <v>84</v>
      </c>
      <c r="B145" s="109"/>
      <c r="C145" s="109"/>
      <c r="D145" s="109"/>
      <c r="E145" s="109"/>
      <c r="F145" s="110"/>
      <c r="G145" s="52">
        <f>+F25-G144</f>
        <v>12400</v>
      </c>
    </row>
    <row r="146" spans="1:14">
      <c r="A146" s="108" t="s">
        <v>183</v>
      </c>
      <c r="B146" s="109"/>
      <c r="C146" s="109"/>
      <c r="D146" s="109"/>
      <c r="E146" s="109"/>
      <c r="F146" s="110"/>
      <c r="G146" s="50">
        <f>+F38/F37</f>
        <v>1900</v>
      </c>
    </row>
    <row r="147" spans="1:14">
      <c r="A147" s="104" t="s">
        <v>147</v>
      </c>
      <c r="B147" s="104"/>
      <c r="C147" s="104"/>
      <c r="D147" s="104"/>
      <c r="E147" s="104"/>
      <c r="F147" s="104"/>
      <c r="G147" s="50">
        <f>-G100</f>
        <v>5400</v>
      </c>
    </row>
    <row r="148" spans="1:14">
      <c r="A148" s="104" t="s">
        <v>146</v>
      </c>
      <c r="B148" s="104"/>
      <c r="C148" s="104"/>
      <c r="D148" s="104"/>
      <c r="E148" s="104"/>
      <c r="F148" s="104"/>
      <c r="G148" s="50">
        <f>-G90</f>
        <v>5400</v>
      </c>
    </row>
    <row r="149" spans="1:14">
      <c r="A149" s="104" t="s">
        <v>110</v>
      </c>
      <c r="B149" s="104"/>
      <c r="C149" s="104"/>
      <c r="D149" s="104"/>
      <c r="E149" s="104"/>
      <c r="F149" s="104"/>
      <c r="G149" s="50">
        <v>1750</v>
      </c>
    </row>
    <row r="150" spans="1:14">
      <c r="A150" s="128" t="s">
        <v>109</v>
      </c>
      <c r="B150" s="128"/>
      <c r="C150" s="128"/>
      <c r="D150" s="128"/>
      <c r="E150" s="128"/>
      <c r="F150" s="128"/>
      <c r="G150" s="50">
        <v>996.23</v>
      </c>
    </row>
    <row r="151" spans="1:14">
      <c r="A151" s="104" t="s">
        <v>111</v>
      </c>
      <c r="B151" s="104"/>
      <c r="C151" s="104"/>
      <c r="D151" s="104"/>
      <c r="E151" s="104"/>
      <c r="F151" s="104"/>
      <c r="G151" s="50">
        <f>+G149-G150</f>
        <v>753.77</v>
      </c>
    </row>
    <row r="152" spans="1:14">
      <c r="A152" s="113" t="s">
        <v>114</v>
      </c>
      <c r="B152" s="104"/>
      <c r="C152" s="104"/>
      <c r="D152" s="104"/>
      <c r="E152" s="104"/>
      <c r="F152" s="104"/>
      <c r="G152" s="50">
        <f>+F39</f>
        <v>11600</v>
      </c>
    </row>
    <row r="153" spans="1:14">
      <c r="A153" s="104" t="s">
        <v>115</v>
      </c>
      <c r="B153" s="104"/>
      <c r="C153" s="104"/>
      <c r="D153" s="104"/>
      <c r="E153" s="104"/>
      <c r="F153" s="104"/>
      <c r="G153" s="50">
        <f>+G152*40%</f>
        <v>4640</v>
      </c>
    </row>
    <row r="154" spans="1:14">
      <c r="A154" s="104" t="s">
        <v>173</v>
      </c>
      <c r="B154" s="104"/>
      <c r="C154" s="104"/>
      <c r="D154" s="104"/>
      <c r="E154" s="104"/>
      <c r="F154" s="104"/>
      <c r="G154" s="52">
        <f>F8*G126</f>
        <v>10178.3385</v>
      </c>
    </row>
    <row r="155" spans="1:14">
      <c r="A155" s="104" t="s">
        <v>116</v>
      </c>
      <c r="B155" s="104"/>
      <c r="C155" s="104"/>
      <c r="D155" s="104"/>
      <c r="E155" s="104"/>
      <c r="F155" s="104"/>
      <c r="G155" s="52">
        <f>+G152-G153</f>
        <v>6960</v>
      </c>
    </row>
    <row r="156" spans="1:14">
      <c r="A156" s="104" t="s">
        <v>119</v>
      </c>
      <c r="B156" s="104"/>
      <c r="C156" s="104"/>
      <c r="D156" s="104"/>
      <c r="E156" s="104"/>
      <c r="F156" s="104"/>
      <c r="G156" s="50">
        <v>1600</v>
      </c>
      <c r="I156" s="22"/>
      <c r="J156" s="22"/>
      <c r="K156" s="22"/>
      <c r="L156" s="22"/>
      <c r="M156" s="22"/>
      <c r="N156" s="22"/>
    </row>
    <row r="157" spans="1:14">
      <c r="A157" s="104" t="s">
        <v>174</v>
      </c>
      <c r="B157" s="104"/>
      <c r="C157" s="104"/>
      <c r="D157" s="104"/>
      <c r="E157" s="104"/>
      <c r="F157" s="104"/>
      <c r="G157" s="50">
        <f>+G126*F8</f>
        <v>10178.3385</v>
      </c>
      <c r="I157" s="22"/>
      <c r="N157" s="22"/>
    </row>
    <row r="158" spans="1:14">
      <c r="A158" s="104" t="s">
        <v>218</v>
      </c>
      <c r="B158" s="104"/>
      <c r="C158" s="104"/>
      <c r="D158" s="104"/>
      <c r="E158" s="104"/>
      <c r="F158" s="104"/>
      <c r="G158" s="50">
        <v>0</v>
      </c>
      <c r="I158" s="22"/>
      <c r="N158" s="22"/>
    </row>
    <row r="159" spans="1:14">
      <c r="A159" s="104" t="s">
        <v>158</v>
      </c>
      <c r="B159" s="104"/>
      <c r="C159" s="104"/>
      <c r="D159" s="104"/>
      <c r="E159" s="104"/>
      <c r="F159" s="104"/>
      <c r="G159" s="104"/>
      <c r="I159" s="22"/>
      <c r="N159" s="22"/>
    </row>
    <row r="160" spans="1:14" ht="14.4" customHeight="1">
      <c r="A160" s="169" t="s">
        <v>159</v>
      </c>
      <c r="B160" s="169"/>
      <c r="C160" s="169"/>
      <c r="D160" s="169"/>
      <c r="E160" s="169"/>
      <c r="F160" s="169"/>
      <c r="G160" s="169"/>
      <c r="I160" s="22"/>
      <c r="J160" s="22"/>
      <c r="K160" s="22"/>
      <c r="L160" s="22"/>
      <c r="M160" s="22"/>
      <c r="N160" s="22"/>
    </row>
    <row r="161" spans="1:14">
      <c r="A161" s="169"/>
      <c r="B161" s="169"/>
      <c r="C161" s="169"/>
      <c r="D161" s="169"/>
      <c r="E161" s="169"/>
      <c r="F161" s="169"/>
      <c r="G161" s="169"/>
      <c r="I161" s="22"/>
      <c r="J161" s="22"/>
      <c r="K161" s="22"/>
      <c r="L161" s="22"/>
      <c r="M161" s="22"/>
      <c r="N161" s="22"/>
    </row>
    <row r="162" spans="1:14" ht="15" thickBot="1">
      <c r="A162" s="154" t="s">
        <v>163</v>
      </c>
      <c r="B162" s="155"/>
      <c r="C162" s="155"/>
      <c r="D162" s="155"/>
      <c r="E162" s="155"/>
      <c r="F162" s="155"/>
      <c r="G162" s="156"/>
      <c r="I162" s="22"/>
      <c r="J162" s="22"/>
      <c r="K162" s="22"/>
      <c r="L162" s="22"/>
      <c r="M162" s="22"/>
      <c r="N162" s="22"/>
    </row>
    <row r="163" spans="1:14" ht="27" customHeight="1">
      <c r="A163" s="70" t="s">
        <v>176</v>
      </c>
      <c r="B163" s="71" t="s">
        <v>177</v>
      </c>
      <c r="C163" s="157" t="s">
        <v>178</v>
      </c>
      <c r="D163" s="157"/>
      <c r="E163" s="71" t="s">
        <v>179</v>
      </c>
      <c r="F163" s="71" t="s">
        <v>180</v>
      </c>
      <c r="G163" s="72" t="s">
        <v>181</v>
      </c>
      <c r="I163" s="22"/>
      <c r="J163" s="22"/>
      <c r="K163" s="22"/>
      <c r="L163" s="22"/>
      <c r="M163" s="22"/>
      <c r="N163" s="22"/>
    </row>
    <row r="164" spans="1:14" ht="15" thickBot="1">
      <c r="A164" s="76">
        <v>1</v>
      </c>
      <c r="B164" s="73">
        <f>+F14</f>
        <v>47000</v>
      </c>
      <c r="C164" s="158">
        <f>+G85</f>
        <v>8640</v>
      </c>
      <c r="D164" s="158"/>
      <c r="E164" s="73">
        <f>+C164*F13</f>
        <v>2160</v>
      </c>
      <c r="F164" s="73">
        <f>+B164</f>
        <v>47000</v>
      </c>
      <c r="G164" s="74">
        <f>+E164</f>
        <v>2160</v>
      </c>
      <c r="I164" s="22"/>
      <c r="J164" s="22"/>
      <c r="K164" s="22"/>
      <c r="L164" s="22"/>
      <c r="M164" s="22"/>
      <c r="N164" s="22"/>
    </row>
    <row r="165" spans="1:14" ht="27" customHeight="1">
      <c r="A165" s="101" t="s">
        <v>165</v>
      </c>
      <c r="B165" s="102"/>
      <c r="C165" s="102"/>
      <c r="D165" s="102"/>
      <c r="E165" s="102"/>
      <c r="F165" s="102"/>
      <c r="G165" s="103"/>
      <c r="I165" s="22"/>
      <c r="J165" s="22"/>
      <c r="K165" s="22"/>
      <c r="L165" s="22"/>
      <c r="M165" s="22"/>
      <c r="N165" s="22"/>
    </row>
    <row r="166" spans="1:14">
      <c r="A166" s="100" t="s">
        <v>166</v>
      </c>
      <c r="B166" s="92"/>
      <c r="C166" s="92"/>
      <c r="D166" s="92"/>
      <c r="E166" s="92"/>
      <c r="F166" s="93"/>
      <c r="G166" s="67">
        <f>+F45*12+F45</f>
        <v>48295</v>
      </c>
      <c r="I166" s="22"/>
      <c r="J166" s="22"/>
      <c r="K166" s="22"/>
      <c r="L166" s="22"/>
      <c r="M166" s="22"/>
      <c r="N166" s="22"/>
    </row>
    <row r="167" spans="1:14">
      <c r="A167" s="91" t="s">
        <v>168</v>
      </c>
      <c r="B167" s="92"/>
      <c r="C167" s="92"/>
      <c r="D167" s="92"/>
      <c r="E167" s="92"/>
      <c r="F167" s="93"/>
      <c r="G167" s="67">
        <f>+F30*G96</f>
        <v>3115</v>
      </c>
      <c r="I167" s="22"/>
      <c r="J167" s="22"/>
      <c r="K167" s="22"/>
      <c r="L167" s="22"/>
      <c r="M167" s="22"/>
      <c r="N167" s="22"/>
    </row>
    <row r="168" spans="1:14">
      <c r="A168" s="91" t="s">
        <v>190</v>
      </c>
      <c r="B168" s="159"/>
      <c r="C168" s="159"/>
      <c r="D168" s="159"/>
      <c r="E168" s="159"/>
      <c r="F168" s="160"/>
      <c r="G168" s="67">
        <f>+(F28-F36)*F7</f>
        <v>45600</v>
      </c>
      <c r="I168" s="22"/>
      <c r="J168" s="22"/>
      <c r="K168" s="22"/>
      <c r="L168" s="22"/>
      <c r="M168" s="22"/>
      <c r="N168" s="22"/>
    </row>
    <row r="169" spans="1:14">
      <c r="A169" s="104" t="s">
        <v>217</v>
      </c>
      <c r="B169" s="104"/>
      <c r="C169" s="104"/>
      <c r="D169" s="104"/>
      <c r="E169" s="104"/>
      <c r="F169" s="104"/>
      <c r="G169" s="50">
        <f>+G137</f>
        <v>14492.595899999997</v>
      </c>
      <c r="I169" s="22"/>
      <c r="J169" s="22"/>
      <c r="K169" s="22"/>
      <c r="L169" s="22"/>
      <c r="M169" s="22"/>
      <c r="N169" s="22"/>
    </row>
    <row r="170" spans="1:14">
      <c r="I170" s="22"/>
      <c r="J170" s="22"/>
      <c r="K170" s="22"/>
      <c r="L170" s="22"/>
      <c r="M170" s="22"/>
      <c r="N170" s="22"/>
    </row>
    <row r="171" spans="1:14">
      <c r="C171" s="22"/>
      <c r="D171" s="22"/>
      <c r="E171" s="22"/>
      <c r="F171" s="22"/>
    </row>
    <row r="172" spans="1:14">
      <c r="C172" s="22"/>
      <c r="D172" s="22"/>
      <c r="E172" s="22"/>
      <c r="F172" s="22"/>
    </row>
    <row r="173" spans="1:14">
      <c r="C173" s="22"/>
      <c r="D173" s="22"/>
      <c r="E173" s="22"/>
      <c r="F173" s="46"/>
    </row>
  </sheetData>
  <mergeCells count="145">
    <mergeCell ref="A162:G162"/>
    <mergeCell ref="C163:D163"/>
    <mergeCell ref="C164:D164"/>
    <mergeCell ref="A168:F168"/>
    <mergeCell ref="A10:E10"/>
    <mergeCell ref="A126:D126"/>
    <mergeCell ref="A123:D123"/>
    <mergeCell ref="A101:D101"/>
    <mergeCell ref="A114:D114"/>
    <mergeCell ref="A110:D110"/>
    <mergeCell ref="A65:B65"/>
    <mergeCell ref="A66:B66"/>
    <mergeCell ref="A69:E70"/>
    <mergeCell ref="A71:C71"/>
    <mergeCell ref="D71:E71"/>
    <mergeCell ref="A160:G161"/>
    <mergeCell ref="A158:F158"/>
    <mergeCell ref="A145:F145"/>
    <mergeCell ref="A146:F146"/>
    <mergeCell ref="A116:D116"/>
    <mergeCell ref="A143:F143"/>
    <mergeCell ref="A82:D82"/>
    <mergeCell ref="A52:C53"/>
    <mergeCell ref="A54:B54"/>
    <mergeCell ref="A55:B55"/>
    <mergeCell ref="A56:B56"/>
    <mergeCell ref="A57:B64"/>
    <mergeCell ref="C57:C64"/>
    <mergeCell ref="A84:D84"/>
    <mergeCell ref="A15:E15"/>
    <mergeCell ref="A36:E36"/>
    <mergeCell ref="A38:E38"/>
    <mergeCell ref="A18:E18"/>
    <mergeCell ref="A19:E19"/>
    <mergeCell ref="A45:E45"/>
    <mergeCell ref="A46:E46"/>
    <mergeCell ref="A29:E29"/>
    <mergeCell ref="A30:E30"/>
    <mergeCell ref="A31:E31"/>
    <mergeCell ref="A34:E34"/>
    <mergeCell ref="A40:E40"/>
    <mergeCell ref="A42:E42"/>
    <mergeCell ref="A41:E41"/>
    <mergeCell ref="A43:E43"/>
    <mergeCell ref="A44:E44"/>
    <mergeCell ref="A7:E7"/>
    <mergeCell ref="A9:E9"/>
    <mergeCell ref="A11:E11"/>
    <mergeCell ref="A37:E37"/>
    <mergeCell ref="A13:E13"/>
    <mergeCell ref="A12:E12"/>
    <mergeCell ref="A16:E16"/>
    <mergeCell ref="A23:E23"/>
    <mergeCell ref="A24:E24"/>
    <mergeCell ref="A25:E25"/>
    <mergeCell ref="A28:E28"/>
    <mergeCell ref="A32:E32"/>
    <mergeCell ref="A33:E33"/>
    <mergeCell ref="A21:E21"/>
    <mergeCell ref="A20:E20"/>
    <mergeCell ref="A22:E22"/>
    <mergeCell ref="A8:E8"/>
    <mergeCell ref="A118:D118"/>
    <mergeCell ref="A103:D103"/>
    <mergeCell ref="A104:D104"/>
    <mergeCell ref="A106:D106"/>
    <mergeCell ref="A111:D111"/>
    <mergeCell ref="A112:D112"/>
    <mergeCell ref="A147:F147"/>
    <mergeCell ref="A102:D102"/>
    <mergeCell ref="A108:D108"/>
    <mergeCell ref="A113:D113"/>
    <mergeCell ref="A105:D105"/>
    <mergeCell ref="A1:G1"/>
    <mergeCell ref="A35:E35"/>
    <mergeCell ref="A95:D95"/>
    <mergeCell ref="A98:D98"/>
    <mergeCell ref="A127:D127"/>
    <mergeCell ref="A144:F144"/>
    <mergeCell ref="A134:D134"/>
    <mergeCell ref="A148:F148"/>
    <mergeCell ref="A141:F141"/>
    <mergeCell ref="A142:F142"/>
    <mergeCell ref="A92:D92"/>
    <mergeCell ref="A94:D94"/>
    <mergeCell ref="A96:D96"/>
    <mergeCell ref="A97:G97"/>
    <mergeCell ref="A124:D124"/>
    <mergeCell ref="A122:D122"/>
    <mergeCell ref="A136:D136"/>
    <mergeCell ref="A137:D137"/>
    <mergeCell ref="A139:F139"/>
    <mergeCell ref="A130:F130"/>
    <mergeCell ref="A132:D132"/>
    <mergeCell ref="A17:E17"/>
    <mergeCell ref="A128:D128"/>
    <mergeCell ref="A83:D83"/>
    <mergeCell ref="A3:G4"/>
    <mergeCell ref="A81:G81"/>
    <mergeCell ref="A6:F6"/>
    <mergeCell ref="A159:G159"/>
    <mergeCell ref="A129:F129"/>
    <mergeCell ref="A125:F125"/>
    <mergeCell ref="A154:F154"/>
    <mergeCell ref="A155:F155"/>
    <mergeCell ref="A121:D121"/>
    <mergeCell ref="A131:D131"/>
    <mergeCell ref="A133:D133"/>
    <mergeCell ref="A135:D135"/>
    <mergeCell ref="A152:F152"/>
    <mergeCell ref="A156:F156"/>
    <mergeCell ref="A157:F157"/>
    <mergeCell ref="A48:E48"/>
    <mergeCell ref="A153:F153"/>
    <mergeCell ref="A149:F149"/>
    <mergeCell ref="A150:F150"/>
    <mergeCell ref="A151:F151"/>
    <mergeCell ref="A140:G140"/>
    <mergeCell ref="A87:D87"/>
    <mergeCell ref="A90:D90"/>
    <mergeCell ref="A50:E50"/>
    <mergeCell ref="A167:F167"/>
    <mergeCell ref="A27:E27"/>
    <mergeCell ref="A26:E26"/>
    <mergeCell ref="A14:E14"/>
    <mergeCell ref="A166:F166"/>
    <mergeCell ref="A165:G165"/>
    <mergeCell ref="A169:F169"/>
    <mergeCell ref="A88:G88"/>
    <mergeCell ref="A47:E47"/>
    <mergeCell ref="A39:E39"/>
    <mergeCell ref="A89:D89"/>
    <mergeCell ref="A117:D117"/>
    <mergeCell ref="A93:D93"/>
    <mergeCell ref="A120:D120"/>
    <mergeCell ref="A115:G115"/>
    <mergeCell ref="A85:D85"/>
    <mergeCell ref="A86:D86"/>
    <mergeCell ref="A91:D91"/>
    <mergeCell ref="A119:D119"/>
    <mergeCell ref="A100:D100"/>
    <mergeCell ref="A99:D99"/>
    <mergeCell ref="A107:G107"/>
    <mergeCell ref="A109:D109"/>
    <mergeCell ref="A49:E49"/>
  </mergeCells>
  <printOptions horizontalCentered="1"/>
  <pageMargins left="0.70866141732283472" right="0.70866141732283472" top="0.86614173228346458" bottom="0.74803149606299213" header="0.31496062992125984" footer="0.31496062992125984"/>
  <pageSetup paperSize="9" orientation="landscape" horizontalDpi="1200" verticalDpi="1200" r:id="rId1"/>
  <headerFooter>
    <oddHeader xml:space="preserve">&amp;L&amp;"-,Negrita"&amp;K00-045GUÍA DE TRABAJOS PRÁCTICOS.
Unidad IV&amp;R&amp;"-,Negrita"&amp;K00-046Arzubi, Carolina </oddHeader>
    <oddFooter>&amp;L&amp;G &amp;C&amp;"-,Negrita"&amp;K00-048UCC. FACEA. 
IMPUESTOS I. Cát. "B"&amp;R&amp;"-,Negrita"&amp;K00-048Página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4.01</vt:lpstr>
      <vt:lpstr>4.02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HugoP</dc:creator>
  <cp:lastModifiedBy>CARO</cp:lastModifiedBy>
  <cp:lastPrinted>2014-03-10T17:31:12Z</cp:lastPrinted>
  <dcterms:created xsi:type="dcterms:W3CDTF">2013-12-27T15:56:41Z</dcterms:created>
  <dcterms:modified xsi:type="dcterms:W3CDTF">2014-04-09T23:31:52Z</dcterms:modified>
</cp:coreProperties>
</file>