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ELO\ELEO\CATOLICA\TRABAJOS\Beltramo\Unidades cerradas\"/>
    </mc:Choice>
  </mc:AlternateContent>
  <bookViews>
    <workbookView xWindow="0" yWindow="0" windowWidth="20490" windowHeight="7155" activeTab="2"/>
  </bookViews>
  <sheets>
    <sheet name="12.01" sheetId="1" r:id="rId1"/>
    <sheet name="12.02" sheetId="2" r:id="rId2"/>
    <sheet name="12.03" sheetId="3" r:id="rId3"/>
  </sheets>
  <calcPr calcId="152511"/>
</workbook>
</file>

<file path=xl/calcChain.xml><?xml version="1.0" encoding="utf-8"?>
<calcChain xmlns="http://schemas.openxmlformats.org/spreadsheetml/2006/main">
  <c r="F15" i="2" l="1"/>
  <c r="G15" i="2"/>
  <c r="H15" i="2"/>
  <c r="G10" i="2"/>
  <c r="G11" i="2" s="1"/>
  <c r="F11" i="2"/>
  <c r="E10" i="2"/>
  <c r="E25" i="2" s="1"/>
  <c r="F25" i="2" s="1"/>
  <c r="D25" i="2"/>
  <c r="D11" i="2"/>
  <c r="D26" i="2" l="1"/>
  <c r="D18" i="2"/>
  <c r="D28" i="2" s="1"/>
  <c r="H10" i="2"/>
  <c r="H11" i="2" s="1"/>
  <c r="G25" i="2"/>
  <c r="H25" i="2" s="1"/>
  <c r="E11" i="2"/>
  <c r="E26" i="2" s="1"/>
  <c r="F26" i="2" s="1"/>
  <c r="D27" i="2"/>
  <c r="E16" i="2"/>
  <c r="F16" i="2"/>
  <c r="G16" i="2"/>
  <c r="H16" i="2"/>
  <c r="D16" i="2"/>
  <c r="E42" i="2"/>
  <c r="E43" i="2" s="1"/>
  <c r="F42" i="2"/>
  <c r="F43" i="2" s="1"/>
  <c r="G42" i="2"/>
  <c r="G43" i="2" s="1"/>
  <c r="H42" i="2"/>
  <c r="H43" i="2" s="1"/>
  <c r="D42" i="2"/>
  <c r="D43" i="2" s="1"/>
  <c r="D51" i="2" s="1"/>
  <c r="D39" i="2"/>
  <c r="E14" i="2"/>
  <c r="F14" i="2"/>
  <c r="G14" i="2"/>
  <c r="H14" i="2"/>
  <c r="D14" i="2"/>
  <c r="E13" i="2"/>
  <c r="F13" i="2"/>
  <c r="G13" i="2"/>
  <c r="H13" i="2"/>
  <c r="H17" i="2" s="1"/>
  <c r="D13" i="2"/>
  <c r="E12" i="2"/>
  <c r="E17" i="2" s="1"/>
  <c r="F12" i="2"/>
  <c r="G12" i="2"/>
  <c r="G17" i="2" s="1"/>
  <c r="H12" i="2"/>
  <c r="D12" i="2"/>
  <c r="D17" i="2" s="1"/>
  <c r="C28" i="3"/>
  <c r="H13" i="3"/>
  <c r="H41" i="3"/>
  <c r="D36" i="3"/>
  <c r="D35" i="3"/>
  <c r="D47" i="2"/>
  <c r="E47" i="2" s="1"/>
  <c r="E39" i="2"/>
  <c r="F39" i="2"/>
  <c r="G39" i="2"/>
  <c r="H39" i="2"/>
  <c r="D50" i="2"/>
  <c r="E50" i="2" s="1"/>
  <c r="E37" i="2"/>
  <c r="F37" i="2"/>
  <c r="G37" i="2"/>
  <c r="H37" i="2"/>
  <c r="D37" i="2"/>
  <c r="D48" i="2" s="1"/>
  <c r="C25" i="2"/>
  <c r="C24" i="2"/>
  <c r="E24" i="2"/>
  <c r="F24" i="2"/>
  <c r="G24" i="2"/>
  <c r="H24" i="2"/>
  <c r="D24" i="2"/>
  <c r="E18" i="2"/>
  <c r="F18" i="2"/>
  <c r="G18" i="2"/>
  <c r="H18" i="2"/>
  <c r="E28" i="2" l="1"/>
  <c r="I28" i="3"/>
  <c r="H34" i="3" s="1"/>
  <c r="F28" i="2"/>
  <c r="G28" i="2" s="1"/>
  <c r="H28" i="2" s="1"/>
  <c r="H16" i="3"/>
  <c r="H17" i="3" s="1"/>
  <c r="H18" i="3" s="1"/>
  <c r="F17" i="2"/>
  <c r="D29" i="2"/>
  <c r="G26" i="2"/>
  <c r="H26" i="2" s="1"/>
  <c r="F27" i="2"/>
  <c r="F29" i="2" s="1"/>
  <c r="E51" i="2"/>
  <c r="F51" i="2" s="1"/>
  <c r="G51" i="2" s="1"/>
  <c r="H51" i="2" s="1"/>
  <c r="F50" i="2"/>
  <c r="G50" i="2" s="1"/>
  <c r="H50" i="2" s="1"/>
  <c r="H40" i="3"/>
  <c r="F47" i="2"/>
  <c r="E48" i="2"/>
  <c r="E49" i="2" s="1"/>
  <c r="D49" i="2"/>
  <c r="F44" i="1"/>
  <c r="H43" i="1"/>
  <c r="H44" i="1" s="1"/>
  <c r="H47" i="1" s="1"/>
  <c r="H49" i="1" s="1"/>
  <c r="I43" i="1"/>
  <c r="I44" i="1" s="1"/>
  <c r="G43" i="1"/>
  <c r="G44" i="1" s="1"/>
  <c r="G47" i="1" s="1"/>
  <c r="G49" i="1" s="1"/>
  <c r="G51" i="1" s="1"/>
  <c r="G25" i="1"/>
  <c r="G27" i="1" s="1"/>
  <c r="G28" i="1" s="1"/>
  <c r="G15" i="1"/>
  <c r="G17" i="1" s="1"/>
  <c r="D52" i="2" l="1"/>
  <c r="D53" i="2" s="1"/>
  <c r="E52" i="2"/>
  <c r="H50" i="1"/>
  <c r="H51" i="1" s="1"/>
  <c r="H37" i="3"/>
  <c r="F48" i="2"/>
  <c r="G48" i="2" s="1"/>
  <c r="H48" i="2" s="1"/>
  <c r="G47" i="2"/>
  <c r="D55" i="2" l="1"/>
  <c r="E54" i="2"/>
  <c r="D40" i="3"/>
  <c r="H38" i="3"/>
  <c r="E53" i="2"/>
  <c r="H47" i="2"/>
  <c r="H49" i="2" s="1"/>
  <c r="H52" i="2" s="1"/>
  <c r="H53" i="2" s="1"/>
  <c r="G49" i="2"/>
  <c r="G52" i="2" s="1"/>
  <c r="F49" i="2"/>
  <c r="F52" i="2" s="1"/>
  <c r="E27" i="2"/>
  <c r="E29" i="2" s="1"/>
  <c r="E55" i="2" l="1"/>
  <c r="G53" i="2"/>
  <c r="F53" i="2"/>
  <c r="F54" i="2"/>
  <c r="H27" i="2"/>
  <c r="H29" i="2" s="1"/>
  <c r="G27" i="2"/>
  <c r="G29" i="2" s="1"/>
  <c r="F55" i="2" l="1"/>
  <c r="G55" i="2"/>
  <c r="G54" i="2"/>
  <c r="H54" i="2"/>
  <c r="H55" i="2" s="1"/>
</calcChain>
</file>

<file path=xl/sharedStrings.xml><?xml version="1.0" encoding="utf-8"?>
<sst xmlns="http://schemas.openxmlformats.org/spreadsheetml/2006/main" count="117" uniqueCount="77">
  <si>
    <t>DATOS DEL EJERCICIO:</t>
  </si>
  <si>
    <t>RESOLUCIÓN EJERCICIO Nº 12.01. DETERMINACIÓN DEL IMPUESTO A LAS GANANCIAS A RETENER.</t>
  </si>
  <si>
    <r>
      <rPr>
        <b/>
        <u/>
        <sz val="11"/>
        <color theme="1"/>
        <rFont val="Calibri"/>
        <family val="2"/>
        <scheme val="minor"/>
      </rPr>
      <t>NORMATIVA APLICABLE</t>
    </r>
    <r>
      <rPr>
        <b/>
        <sz val="11"/>
        <color theme="1"/>
        <rFont val="Calibri"/>
        <family val="2"/>
        <scheme val="minor"/>
      </rPr>
      <t>:</t>
    </r>
    <r>
      <rPr>
        <sz val="11"/>
        <color theme="1"/>
        <rFont val="Calibri"/>
        <family val="2"/>
        <scheme val="minor"/>
      </rPr>
      <t xml:space="preserve">  Arts. 1, 2, 4, 7, 10, 22, 23, 25, 26, 29,  RG (AFIP) 830; RG (AFIP) 3884/2016</t>
    </r>
  </si>
  <si>
    <t>Cálculo</t>
  </si>
  <si>
    <t>Monto de la prestación del servicio</t>
  </si>
  <si>
    <t>Porcentaje de retención</t>
  </si>
  <si>
    <t>Monto a retener</t>
  </si>
  <si>
    <t>Neto de IVA del 21%</t>
  </si>
  <si>
    <t>Monto del pago de honorarios</t>
  </si>
  <si>
    <t xml:space="preserve">Monto mínimo no sujeto a retención </t>
  </si>
  <si>
    <t>Monto sujeto a Retención</t>
  </si>
  <si>
    <t>Monto fijo según escala</t>
  </si>
  <si>
    <t xml:space="preserve">Retención ($16.370,00 - $14.000,00)x26% </t>
  </si>
  <si>
    <t>Concepto</t>
  </si>
  <si>
    <t>Pago por enajenación de bienes muebles</t>
  </si>
  <si>
    <t>Pagos anteriores en el mismo mes</t>
  </si>
  <si>
    <t>Total</t>
  </si>
  <si>
    <t>Fecha de operación (pago)</t>
  </si>
  <si>
    <t>Monto mínimo no sujeto a retención</t>
  </si>
  <si>
    <t>Monto neto sujeto a Retención</t>
  </si>
  <si>
    <t>Retención según escala</t>
  </si>
  <si>
    <t>Retenciones realizadas en el mes</t>
  </si>
  <si>
    <r>
      <t xml:space="preserve">A. El servicio prestado por la fundación es un concepto no sujeto a retención, debido a que el mismo (la fundación) está exento del pago del Impuesto a las Ganancias según el artículo 20 inciso f) de la L.I.G. Por lo tanto, </t>
    </r>
    <r>
      <rPr>
        <u/>
        <sz val="11"/>
        <color theme="1"/>
        <rFont val="Calibri"/>
        <family val="2"/>
        <scheme val="minor"/>
      </rPr>
      <t>no corresponde retener.</t>
    </r>
  </si>
  <si>
    <r>
      <t xml:space="preserve">B. El sujeto con el cual se realizó la operación no es sujeto al Impuesto a las Ganancias. Por ende, el porcentaje que </t>
    </r>
    <r>
      <rPr>
        <u/>
        <sz val="11"/>
        <color theme="1"/>
        <rFont val="Calibri"/>
        <family val="2"/>
        <scheme val="minor"/>
      </rPr>
      <t>corresponde retener</t>
    </r>
    <r>
      <rPr>
        <sz val="11"/>
        <color theme="1"/>
        <rFont val="Calibri"/>
        <family val="2"/>
        <scheme val="minor"/>
      </rPr>
      <t xml:space="preserve"> según el Anexo II inciso i) de la Resolución General 830 y su modificación con la Resolución General 3884/2016 es del 28% sobre el monto de la prestación del servicio.</t>
    </r>
  </si>
  <si>
    <r>
      <t xml:space="preserve">C. El sujeto está inscripto en el Impuesto a las Ganancias, por lo que </t>
    </r>
    <r>
      <rPr>
        <u/>
        <sz val="11"/>
        <color theme="1"/>
        <rFont val="Calibri"/>
        <family val="2"/>
        <scheme val="minor"/>
      </rPr>
      <t>corresponderá realizarle una retención</t>
    </r>
    <r>
      <rPr>
        <sz val="11"/>
        <color theme="1"/>
        <rFont val="Calibri"/>
        <family val="2"/>
        <scheme val="minor"/>
      </rPr>
      <t xml:space="preserve"> según la escala del Anexo II inciso k) de la Resolución General 830 y su modificación con la Resolución General 3884/2016.</t>
    </r>
  </si>
  <si>
    <r>
      <t xml:space="preserve">D. En este caso nos encontramos con un caso especial de la Resolución General 830, detallada en el artículo 26 de la misma que trata de varios pagos durante un mes calendario. En el cálculo a continuación puede observarse que debido al monto no sujeto a retención actualizado en la Resolución General 3884/2016 de $100.000,00, el monto a retener por estas operaciones al sujeto en cuestión es de $0,00, a pesar de que </t>
    </r>
    <r>
      <rPr>
        <u/>
        <sz val="11"/>
        <color theme="1"/>
        <rFont val="Calibri"/>
        <family val="2"/>
        <scheme val="minor"/>
      </rPr>
      <t>corresponda realizarle una retención</t>
    </r>
    <r>
      <rPr>
        <sz val="11"/>
        <color theme="1"/>
        <rFont val="Calibri"/>
        <family val="2"/>
        <scheme val="minor"/>
      </rPr>
      <t xml:space="preserve"> por la actividad que lleva a cabo.</t>
    </r>
  </si>
  <si>
    <t>Fuente: Libro "Impuesto a las Ganancias". 7° Ed. 2015. Cátedra de Legislación y Técnica Fiscal I. CAPÍTULO XII: REGÍMENES DE RETENCIÓN Y PERCEPCIÓN. RG (AFIP) 830. Páginas 532 a 544.</t>
  </si>
  <si>
    <t>RESOLUCIÓN EJERCICIO Nº 12.02. RÉGIMEN SOBRE RENTAS DEL TRABAJO PERSONAL EN RELACIÓN DE DEPENDENCIA.</t>
  </si>
  <si>
    <t>Mes</t>
  </si>
  <si>
    <t>Enero</t>
  </si>
  <si>
    <t>Febrero</t>
  </si>
  <si>
    <t>Marzo</t>
  </si>
  <si>
    <t>Abril</t>
  </si>
  <si>
    <t>Mayo</t>
  </si>
  <si>
    <t>Sueldos Bruto</t>
  </si>
  <si>
    <t>Aportes  del trabajador</t>
  </si>
  <si>
    <t>Deducciones personales</t>
  </si>
  <si>
    <t>Ganancia Neta</t>
  </si>
  <si>
    <t>Ganancia No Imponible</t>
  </si>
  <si>
    <t>Hijo</t>
  </si>
  <si>
    <t>Padre</t>
  </si>
  <si>
    <t>Cónyuge</t>
  </si>
  <si>
    <t>Deducciones personales según RG N° 3525 (*)</t>
  </si>
  <si>
    <t>Monto Neto sujeto a IIGG</t>
  </si>
  <si>
    <t>Retenciones anteriores</t>
  </si>
  <si>
    <t>Retención a efectuar</t>
  </si>
  <si>
    <t>Marcos:</t>
  </si>
  <si>
    <t>Determinación del monto a retener en concepto de Impuesto a las Ganancias</t>
  </si>
  <si>
    <t>Sebastián:</t>
  </si>
  <si>
    <t>Deducciones Generales</t>
  </si>
  <si>
    <t>Intereses crédito hipotecario</t>
  </si>
  <si>
    <t>Deducciones Personales</t>
  </si>
  <si>
    <t>Fuente: Libro "Impuesto a las Ganancias". 7° Ed. 2015. Cátedra de Legislación y Técnica Fiscal I. CAPÍTULO XII: REGÍMENES DE RETENCIÓN Y PERCEPCIÓN. RÉGIMEN SOBRE RENTAS DEL TRABAJO PERSONAL EN RELACIÓN DE DEPENDENDENCIA. Páginas 544 a 561.</t>
  </si>
  <si>
    <t>RESOLUCIÓN EJERCICIO Nº 12.03. DETERMINACIÓN DEL IMPUESTO A LAS GANANCIAS A RETENER. SUJETOS DEL EXTERIOR.</t>
  </si>
  <si>
    <t>1. Si, corresponde retener en concepto de Impueso a las Ganancias a Karen, debido a que es un beneficiario del exterior que percibe ganancias en el país, considerando la ganancia de fuente argentina. (Art. 12 Y 91 L.I.G.). La misma tiene el carácter de pago único y definitivo, lo que implica que la obligación tributaria por parte de Karen de fuente argentina se cumplió. (Art. 91 LI.G.)</t>
  </si>
  <si>
    <t>Cálculo de la Retención a efectuar</t>
  </si>
  <si>
    <t>Pago</t>
  </si>
  <si>
    <t>Monto de honorarios a pagar</t>
  </si>
  <si>
    <r>
      <rPr>
        <b/>
        <u/>
        <sz val="11"/>
        <color theme="1"/>
        <rFont val="Calibri"/>
        <family val="2"/>
        <scheme val="minor"/>
      </rPr>
      <t>NORMATIVA APLICABLE</t>
    </r>
    <r>
      <rPr>
        <b/>
        <sz val="11"/>
        <color theme="1"/>
        <rFont val="Calibri"/>
        <family val="2"/>
        <scheme val="minor"/>
      </rPr>
      <t>:</t>
    </r>
    <r>
      <rPr>
        <sz val="11"/>
        <color theme="1"/>
        <rFont val="Calibri"/>
        <family val="2"/>
        <scheme val="minor"/>
      </rPr>
      <t xml:space="preserve"> Art. 12, 91, 93 inc. d) L.I.G.; RG (AFIP) N° 739.</t>
    </r>
  </si>
  <si>
    <t>Ganancia de fuente argentina</t>
  </si>
  <si>
    <t>Alícuota de retención</t>
  </si>
  <si>
    <t>Alicuota del IIGG</t>
  </si>
  <si>
    <t>Base imponible</t>
  </si>
  <si>
    <t>(100 - alícuota)</t>
  </si>
  <si>
    <t>Honorarios a pagar</t>
  </si>
  <si>
    <t>Honorarios x 100  :</t>
  </si>
  <si>
    <t>Control</t>
  </si>
  <si>
    <t>Tasa efectiva</t>
  </si>
  <si>
    <t>Deducción Especial de 4ta Categoría</t>
  </si>
  <si>
    <t>2. Bajo el supuesto de Grossing up, la empresa recibe el monto acordado neto de Impuestos, por lo que debe efectuar el acrecentamiento de la renta. La misma, también tiene carácter de pago único y definitivo.</t>
  </si>
  <si>
    <t xml:space="preserve">(*) El monto de deducciones personales podrá incrementarse porque según la RG N° 3525, cuando la mayor remuneración no supere los $15.000,00 en el año 2013, el sujeto no será pasible de retención. </t>
  </si>
  <si>
    <r>
      <rPr>
        <b/>
        <u/>
        <sz val="11"/>
        <color theme="1"/>
        <rFont val="Calibri"/>
        <family val="2"/>
        <scheme val="minor"/>
      </rPr>
      <t>NORMATIVA APLICABLE</t>
    </r>
    <r>
      <rPr>
        <b/>
        <sz val="11"/>
        <color theme="1"/>
        <rFont val="Calibri"/>
        <family val="2"/>
        <scheme val="minor"/>
      </rPr>
      <t>:</t>
    </r>
    <r>
      <rPr>
        <sz val="11"/>
        <color theme="1"/>
        <rFont val="Calibri"/>
        <family val="2"/>
        <scheme val="minor"/>
      </rPr>
      <t xml:space="preserve">  RG (AFIP) N° 2437; RG (AFIP) N° 3525. RG (AFIP) Nº 2437</t>
    </r>
  </si>
  <si>
    <t>Retención según escala (RG 2437)</t>
  </si>
  <si>
    <t>Honorario pagado neto de Retenciones</t>
  </si>
  <si>
    <t>Costo total para la Empresa</t>
  </si>
  <si>
    <t>Tipo de cambio (*)</t>
  </si>
  <si>
    <r>
      <t xml:space="preserve">(*) Artículo 3 de la GR (AFIP) Nº 739: A efectos de determinar en moneda argentina el importe sujeto a retención, cuando éste se exprese en moneda extranjera, se tomará el tipo de cambio de la efectiva negociación contado de las divisas destinadas para el pago de la ganancia al beneficiario del exterior. </t>
    </r>
    <r>
      <rPr>
        <u/>
        <sz val="11"/>
        <color theme="1"/>
        <rFont val="Calibri"/>
        <family val="2"/>
        <scheme val="minor"/>
      </rPr>
      <t>En caso de no existir tal negociación, se tomará el tipo de cambio vendedor del Banco de la Nación Argentina, vigente al cierre del día hábil cambiario inmediato anterior al que se efectúe el pago.</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</si>
</sst>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quot;$&quot;* #,##0.00_-;_-&quot;$&quot;* &quot;-&quot;??_-;_-@_-"/>
    <numFmt numFmtId="165" formatCode="_-&quot;$&quot;* #,##0.000_-;\-&quot;$&quot;* #,##0.000_-;_-&quot;$&quot;* &quot;-&quot;??_-;_-@_-"/>
  </numFmts>
  <fonts count="9" x14ac:knownFonts="1">
    <font>
      <sz val="11"/>
      <color theme="1"/>
      <name val="Calibri"/>
      <family val="2"/>
      <scheme val="minor"/>
    </font>
    <font>
      <b/>
      <sz val="11"/>
      <color theme="1"/>
      <name val="Calibri"/>
      <family val="2"/>
      <scheme val="minor"/>
    </font>
    <font>
      <u/>
      <sz val="11"/>
      <color theme="1"/>
      <name val="Calibri"/>
      <family val="2"/>
      <scheme val="minor"/>
    </font>
    <font>
      <b/>
      <u/>
      <sz val="11"/>
      <color theme="1"/>
      <name val="Calibri"/>
      <family val="2"/>
      <scheme val="minor"/>
    </font>
    <font>
      <b/>
      <sz val="12"/>
      <color theme="1"/>
      <name val="Calibri"/>
      <family val="2"/>
      <scheme val="minor"/>
    </font>
    <font>
      <sz val="11"/>
      <color theme="1"/>
      <name val="Calibri"/>
      <family val="2"/>
      <scheme val="minor"/>
    </font>
    <font>
      <sz val="11"/>
      <color rgb="FF000000"/>
      <name val="Calibri"/>
      <family val="2"/>
      <scheme val="minor"/>
    </font>
    <font>
      <sz val="11"/>
      <color rgb="FF000000"/>
      <name val="Calibri"/>
      <family val="2"/>
    </font>
    <font>
      <sz val="10"/>
      <color rgb="FF000000"/>
      <name val="Calibri"/>
      <family val="2"/>
    </font>
  </fonts>
  <fills count="2">
    <fill>
      <patternFill patternType="none"/>
    </fill>
    <fill>
      <patternFill patternType="gray125"/>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98">
    <xf numFmtId="0" fontId="0" fillId="0" borderId="0" xfId="0"/>
    <xf numFmtId="4" fontId="0" fillId="0" borderId="0" xfId="0" applyNumberFormat="1"/>
    <xf numFmtId="4" fontId="1" fillId="0" borderId="0" xfId="0" applyNumberFormat="1" applyFont="1"/>
    <xf numFmtId="4" fontId="4" fillId="0" borderId="0" xfId="0" applyNumberFormat="1" applyFont="1"/>
    <xf numFmtId="4" fontId="0" fillId="0" borderId="0" xfId="0" applyNumberFormat="1" applyAlignment="1">
      <alignment horizontal="center"/>
    </xf>
    <xf numFmtId="164" fontId="0" fillId="0" borderId="0" xfId="1" applyFont="1"/>
    <xf numFmtId="4" fontId="0" fillId="0" borderId="0" xfId="0" applyNumberFormat="1" applyAlignment="1">
      <alignment horizontal="left" wrapText="1"/>
    </xf>
    <xf numFmtId="4" fontId="0" fillId="0" borderId="7" xfId="0" applyNumberFormat="1" applyBorder="1" applyAlignment="1">
      <alignment horizontal="center"/>
    </xf>
    <xf numFmtId="4" fontId="0" fillId="0" borderId="0" xfId="0" applyNumberFormat="1" applyAlignment="1">
      <alignment horizontal="right"/>
    </xf>
    <xf numFmtId="4" fontId="1" fillId="0" borderId="8" xfId="0" applyNumberFormat="1" applyFont="1" applyBorder="1"/>
    <xf numFmtId="4" fontId="1" fillId="0" borderId="9" xfId="0" applyNumberFormat="1" applyFont="1" applyBorder="1"/>
    <xf numFmtId="4" fontId="1" fillId="0" borderId="9" xfId="0" applyNumberFormat="1" applyFont="1" applyBorder="1" applyAlignment="1">
      <alignment horizontal="right"/>
    </xf>
    <xf numFmtId="164" fontId="1" fillId="0" borderId="10" xfId="1" applyFont="1" applyBorder="1"/>
    <xf numFmtId="4" fontId="0" fillId="0" borderId="14" xfId="0" applyNumberFormat="1" applyBorder="1"/>
    <xf numFmtId="4" fontId="0" fillId="0" borderId="0" xfId="0" applyNumberFormat="1" applyBorder="1"/>
    <xf numFmtId="164" fontId="0" fillId="0" borderId="15" xfId="1" applyFont="1" applyBorder="1"/>
    <xf numFmtId="9" fontId="0" fillId="0" borderId="15" xfId="2" applyFont="1" applyBorder="1"/>
    <xf numFmtId="4" fontId="0" fillId="0" borderId="16" xfId="0" applyNumberFormat="1" applyBorder="1"/>
    <xf numFmtId="164" fontId="0" fillId="0" borderId="16" xfId="1" applyFont="1" applyBorder="1"/>
    <xf numFmtId="4" fontId="0" fillId="0" borderId="17" xfId="0" applyNumberFormat="1" applyBorder="1"/>
    <xf numFmtId="164" fontId="0" fillId="0" borderId="18" xfId="1" applyFont="1" applyBorder="1"/>
    <xf numFmtId="164" fontId="1" fillId="0" borderId="9" xfId="1" applyFont="1" applyBorder="1"/>
    <xf numFmtId="164" fontId="0" fillId="0" borderId="0" xfId="1" applyFont="1" applyBorder="1"/>
    <xf numFmtId="4" fontId="0" fillId="0" borderId="15" xfId="0" applyNumberFormat="1" applyBorder="1"/>
    <xf numFmtId="14" fontId="0" fillId="0" borderId="21" xfId="0" applyNumberFormat="1" applyBorder="1"/>
    <xf numFmtId="14" fontId="0" fillId="0" borderId="20" xfId="0" applyNumberFormat="1" applyBorder="1"/>
    <xf numFmtId="4" fontId="0" fillId="0" borderId="23" xfId="0" applyNumberFormat="1" applyBorder="1"/>
    <xf numFmtId="4" fontId="0" fillId="0" borderId="24" xfId="0" applyNumberFormat="1" applyBorder="1"/>
    <xf numFmtId="4" fontId="1" fillId="0" borderId="25" xfId="0" applyNumberFormat="1" applyFont="1" applyBorder="1" applyAlignment="1">
      <alignment horizontal="right"/>
    </xf>
    <xf numFmtId="4" fontId="0" fillId="0" borderId="0" xfId="0" applyNumberFormat="1" applyAlignment="1">
      <alignment wrapText="1"/>
    </xf>
    <xf numFmtId="4" fontId="0" fillId="0" borderId="0" xfId="0" applyNumberFormat="1" applyBorder="1" applyAlignment="1">
      <alignment vertical="center"/>
    </xf>
    <xf numFmtId="4" fontId="0" fillId="0" borderId="0" xfId="0" applyNumberFormat="1" applyAlignment="1"/>
    <xf numFmtId="4" fontId="0" fillId="0" borderId="16" xfId="0" applyNumberFormat="1" applyBorder="1" applyAlignment="1">
      <alignment horizontal="right"/>
    </xf>
    <xf numFmtId="164" fontId="0" fillId="0" borderId="16" xfId="1" applyFont="1" applyBorder="1" applyAlignment="1">
      <alignment horizontal="right"/>
    </xf>
    <xf numFmtId="4" fontId="0" fillId="0" borderId="0" xfId="0" applyNumberFormat="1" applyBorder="1" applyAlignment="1">
      <alignment horizontal="right"/>
    </xf>
    <xf numFmtId="4" fontId="0" fillId="0" borderId="0" xfId="0" applyNumberFormat="1" applyBorder="1" applyAlignment="1">
      <alignment horizontal="center"/>
    </xf>
    <xf numFmtId="4" fontId="0" fillId="0" borderId="15" xfId="0" applyNumberFormat="1" applyBorder="1" applyAlignment="1">
      <alignment horizontal="center"/>
    </xf>
    <xf numFmtId="164" fontId="0" fillId="0" borderId="0" xfId="1" applyFont="1" applyBorder="1" applyAlignment="1">
      <alignment horizontal="right"/>
    </xf>
    <xf numFmtId="4" fontId="0" fillId="0" borderId="0" xfId="0" applyNumberFormat="1" applyAlignment="1">
      <alignment vertical="justify" wrapText="1"/>
    </xf>
    <xf numFmtId="4" fontId="1" fillId="0" borderId="27" xfId="0" applyNumberFormat="1" applyFont="1" applyBorder="1"/>
    <xf numFmtId="4" fontId="1" fillId="0" borderId="28" xfId="0" applyNumberFormat="1" applyFont="1" applyBorder="1" applyAlignment="1">
      <alignment horizontal="right"/>
    </xf>
    <xf numFmtId="164" fontId="1" fillId="0" borderId="28" xfId="1" applyFont="1" applyBorder="1"/>
    <xf numFmtId="164" fontId="1" fillId="0" borderId="29" xfId="1" applyFont="1" applyBorder="1"/>
    <xf numFmtId="4" fontId="0" fillId="0" borderId="30" xfId="0" applyNumberFormat="1" applyBorder="1"/>
    <xf numFmtId="4" fontId="0" fillId="0" borderId="21" xfId="0" applyNumberFormat="1" applyBorder="1" applyAlignment="1">
      <alignment horizontal="right"/>
    </xf>
    <xf numFmtId="164" fontId="0" fillId="0" borderId="21" xfId="1" applyFont="1" applyBorder="1"/>
    <xf numFmtId="164" fontId="0" fillId="0" borderId="20" xfId="1" applyFont="1" applyBorder="1"/>
    <xf numFmtId="9" fontId="0" fillId="0" borderId="0" xfId="2" applyFont="1"/>
    <xf numFmtId="164" fontId="1" fillId="0" borderId="0" xfId="1" applyFont="1"/>
    <xf numFmtId="9" fontId="5" fillId="0" borderId="9" xfId="2" applyFont="1" applyBorder="1" applyAlignment="1">
      <alignment horizontal="left"/>
    </xf>
    <xf numFmtId="164" fontId="0" fillId="0" borderId="0" xfId="1" applyFont="1" applyBorder="1" applyAlignment="1"/>
    <xf numFmtId="165" fontId="0" fillId="0" borderId="0" xfId="1" applyNumberFormat="1" applyFont="1" applyBorder="1" applyAlignment="1"/>
    <xf numFmtId="9" fontId="0" fillId="0" borderId="0" xfId="2" applyFont="1" applyBorder="1" applyAlignment="1">
      <alignment horizontal="left"/>
    </xf>
    <xf numFmtId="10" fontId="1" fillId="0" borderId="0" xfId="2" applyNumberFormat="1" applyFont="1"/>
    <xf numFmtId="9" fontId="0" fillId="0" borderId="0" xfId="1" applyNumberFormat="1" applyFont="1" applyBorder="1" applyAlignment="1"/>
    <xf numFmtId="9" fontId="0" fillId="0" borderId="0" xfId="2" applyFont="1" applyBorder="1" applyAlignment="1"/>
    <xf numFmtId="164" fontId="5" fillId="0" borderId="0" xfId="1" applyFont="1"/>
    <xf numFmtId="4" fontId="6" fillId="0" borderId="0" xfId="0" applyNumberFormat="1" applyFont="1"/>
    <xf numFmtId="4" fontId="7" fillId="0" borderId="0" xfId="0" applyNumberFormat="1" applyFont="1" applyBorder="1" applyAlignment="1">
      <alignment horizontal="right"/>
    </xf>
    <xf numFmtId="0" fontId="7" fillId="0" borderId="0" xfId="0" applyFont="1" applyBorder="1" applyAlignment="1">
      <alignment horizontal="right"/>
    </xf>
    <xf numFmtId="4" fontId="0" fillId="0" borderId="0" xfId="0" applyNumberFormat="1" applyBorder="1" applyAlignment="1"/>
    <xf numFmtId="4" fontId="0" fillId="0" borderId="21" xfId="0" applyNumberFormat="1" applyBorder="1"/>
    <xf numFmtId="164" fontId="0" fillId="0" borderId="21" xfId="1" applyFont="1" applyBorder="1" applyAlignment="1">
      <alignment horizontal="center"/>
    </xf>
    <xf numFmtId="4" fontId="1" fillId="0" borderId="0" xfId="0" applyNumberFormat="1" applyFont="1" applyAlignment="1">
      <alignment horizontal="right"/>
    </xf>
    <xf numFmtId="4" fontId="1" fillId="0" borderId="0" xfId="0" applyNumberFormat="1" applyFont="1" applyAlignment="1">
      <alignment horizontal="center"/>
    </xf>
    <xf numFmtId="4" fontId="1" fillId="0" borderId="21" xfId="0" applyNumberFormat="1" applyFont="1" applyBorder="1" applyAlignment="1">
      <alignment horizontal="right"/>
    </xf>
    <xf numFmtId="4" fontId="1" fillId="0" borderId="16" xfId="0" applyNumberFormat="1" applyFont="1" applyBorder="1" applyAlignment="1">
      <alignment horizontal="right"/>
    </xf>
    <xf numFmtId="4" fontId="3" fillId="0" borderId="0" xfId="0" applyNumberFormat="1" applyFont="1"/>
    <xf numFmtId="4" fontId="0" fillId="0" borderId="0" xfId="0" applyNumberFormat="1" applyFont="1" applyAlignment="1">
      <alignment horizontal="right"/>
    </xf>
    <xf numFmtId="164" fontId="0" fillId="0" borderId="16" xfId="1" applyFont="1" applyFill="1" applyBorder="1"/>
    <xf numFmtId="4" fontId="1" fillId="0" borderId="16" xfId="0" applyNumberFormat="1" applyFont="1" applyFill="1" applyBorder="1" applyAlignment="1">
      <alignment horizontal="right"/>
    </xf>
    <xf numFmtId="4" fontId="8" fillId="0" borderId="0" xfId="0" applyNumberFormat="1" applyFont="1" applyBorder="1"/>
    <xf numFmtId="4" fontId="0" fillId="0" borderId="0" xfId="0" applyNumberFormat="1" applyFont="1"/>
    <xf numFmtId="4" fontId="1" fillId="0" borderId="0" xfId="0" applyNumberFormat="1" applyFont="1" applyBorder="1"/>
    <xf numFmtId="4" fontId="1" fillId="0" borderId="0" xfId="0" applyNumberFormat="1" applyFont="1" applyBorder="1" applyAlignment="1">
      <alignment horizontal="right"/>
    </xf>
    <xf numFmtId="164" fontId="1" fillId="0" borderId="0" xfId="1" applyFont="1" applyBorder="1"/>
    <xf numFmtId="4" fontId="1" fillId="0" borderId="0" xfId="0" applyNumberFormat="1" applyFont="1" applyBorder="1" applyAlignment="1">
      <alignment horizontal="center"/>
    </xf>
    <xf numFmtId="4" fontId="0" fillId="0" borderId="0" xfId="0" applyNumberFormat="1" applyAlignment="1">
      <alignment horizontal="justify" vertical="justify" wrapText="1"/>
    </xf>
    <xf numFmtId="4" fontId="1" fillId="0" borderId="8" xfId="0" applyNumberFormat="1" applyFont="1" applyBorder="1" applyAlignment="1">
      <alignment horizontal="center"/>
    </xf>
    <xf numFmtId="4" fontId="1" fillId="0" borderId="9" xfId="0" applyNumberFormat="1" applyFont="1" applyBorder="1" applyAlignment="1">
      <alignment horizontal="center"/>
    </xf>
    <xf numFmtId="4" fontId="1" fillId="0" borderId="10" xfId="0" applyNumberFormat="1" applyFont="1" applyBorder="1" applyAlignment="1">
      <alignment horizontal="center"/>
    </xf>
    <xf numFmtId="4" fontId="0" fillId="0" borderId="7" xfId="0" applyNumberFormat="1" applyBorder="1" applyAlignment="1">
      <alignment horizontal="center"/>
    </xf>
    <xf numFmtId="4" fontId="0" fillId="0" borderId="26" xfId="0" applyNumberFormat="1" applyBorder="1" applyAlignment="1">
      <alignment horizontal="center"/>
    </xf>
    <xf numFmtId="4" fontId="0" fillId="0" borderId="14" xfId="0" applyNumberFormat="1" applyBorder="1" applyAlignment="1">
      <alignment horizontal="center" vertical="center"/>
    </xf>
    <xf numFmtId="4" fontId="0" fillId="0" borderId="0" xfId="0" applyNumberFormat="1" applyBorder="1" applyAlignment="1">
      <alignment horizontal="center" vertical="center"/>
    </xf>
    <xf numFmtId="4" fontId="0" fillId="0" borderId="24" xfId="0" applyNumberFormat="1" applyBorder="1" applyAlignment="1">
      <alignment horizontal="center" vertical="center"/>
    </xf>
    <xf numFmtId="4" fontId="0" fillId="0" borderId="19" xfId="0" applyNumberFormat="1" applyBorder="1" applyAlignment="1">
      <alignment horizontal="center" vertical="center"/>
    </xf>
    <xf numFmtId="4" fontId="0" fillId="0" borderId="7" xfId="0" applyNumberFormat="1" applyBorder="1" applyAlignment="1">
      <alignment horizontal="center" vertical="center"/>
    </xf>
    <xf numFmtId="4" fontId="0" fillId="0" borderId="22" xfId="0" applyNumberFormat="1" applyBorder="1" applyAlignment="1">
      <alignment horizontal="center" vertical="center"/>
    </xf>
    <xf numFmtId="4" fontId="2" fillId="0" borderId="1" xfId="0" applyNumberFormat="1" applyFont="1" applyBorder="1" applyAlignment="1">
      <alignment horizontal="left" vertical="center"/>
    </xf>
    <xf numFmtId="4" fontId="2" fillId="0" borderId="2" xfId="0" applyNumberFormat="1" applyFont="1" applyBorder="1" applyAlignment="1">
      <alignment horizontal="left" vertical="center"/>
    </xf>
    <xf numFmtId="4" fontId="2" fillId="0" borderId="3" xfId="0" applyNumberFormat="1" applyFont="1" applyBorder="1" applyAlignment="1">
      <alignment horizontal="left" vertical="center"/>
    </xf>
    <xf numFmtId="4" fontId="2" fillId="0" borderId="4" xfId="0" applyNumberFormat="1" applyFont="1" applyBorder="1" applyAlignment="1">
      <alignment horizontal="left" vertical="center"/>
    </xf>
    <xf numFmtId="4" fontId="2" fillId="0" borderId="5" xfId="0" applyNumberFormat="1" applyFont="1" applyBorder="1" applyAlignment="1">
      <alignment horizontal="left" vertical="center"/>
    </xf>
    <xf numFmtId="4" fontId="2" fillId="0" borderId="6" xfId="0" applyNumberFormat="1" applyFont="1" applyBorder="1" applyAlignment="1">
      <alignment horizontal="left" vertical="center"/>
    </xf>
    <xf numFmtId="4" fontId="1" fillId="0" borderId="11" xfId="0" applyNumberFormat="1" applyFont="1" applyBorder="1" applyAlignment="1">
      <alignment horizontal="center"/>
    </xf>
    <xf numFmtId="4" fontId="1" fillId="0" borderId="12" xfId="0" applyNumberFormat="1" applyFont="1" applyBorder="1" applyAlignment="1">
      <alignment horizontal="center"/>
    </xf>
    <xf numFmtId="4" fontId="1" fillId="0" borderId="13" xfId="0" applyNumberFormat="1" applyFont="1" applyBorder="1" applyAlignment="1">
      <alignment horizontal="center"/>
    </xf>
  </cellXfs>
  <cellStyles count="3">
    <cellStyle name="Moneda" xfId="1" builtinId="4"/>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showGridLines="0" showRowColHeaders="0" showRuler="0" view="pageLayout" topLeftCell="A25" zoomScale="110" zoomScalePageLayoutView="110" workbookViewId="0">
      <selection activeCell="J2" sqref="J2"/>
    </sheetView>
  </sheetViews>
  <sheetFormatPr baseColWidth="10" defaultColWidth="11.5703125" defaultRowHeight="15" x14ac:dyDescent="0.25"/>
  <cols>
    <col min="1" max="5" width="11.5703125" style="1"/>
    <col min="6" max="7" width="13.42578125" style="1" customWidth="1"/>
    <col min="8" max="8" width="13.28515625" style="1" customWidth="1"/>
    <col min="9" max="9" width="13.42578125" style="1" customWidth="1"/>
    <col min="10" max="16384" width="11.5703125" style="1"/>
  </cols>
  <sheetData>
    <row r="1" spans="1:11" ht="15.75" x14ac:dyDescent="0.25">
      <c r="A1" s="3" t="s">
        <v>1</v>
      </c>
    </row>
    <row r="2" spans="1:11" ht="15.75" thickBot="1" x14ac:dyDescent="0.3"/>
    <row r="3" spans="1:11" x14ac:dyDescent="0.25">
      <c r="A3" s="89" t="s">
        <v>2</v>
      </c>
      <c r="B3" s="90"/>
      <c r="C3" s="90"/>
      <c r="D3" s="90"/>
      <c r="E3" s="90"/>
      <c r="F3" s="90"/>
      <c r="G3" s="90"/>
      <c r="H3" s="90"/>
      <c r="I3" s="90"/>
      <c r="J3" s="91"/>
      <c r="K3" s="30"/>
    </row>
    <row r="4" spans="1:11" ht="15.75" thickBot="1" x14ac:dyDescent="0.3">
      <c r="A4" s="92"/>
      <c r="B4" s="93"/>
      <c r="C4" s="93"/>
      <c r="D4" s="93"/>
      <c r="E4" s="93"/>
      <c r="F4" s="93"/>
      <c r="G4" s="93"/>
      <c r="H4" s="93"/>
      <c r="I4" s="93"/>
      <c r="J4" s="94"/>
      <c r="K4" s="30"/>
    </row>
    <row r="6" spans="1:11" x14ac:dyDescent="0.25">
      <c r="A6" s="2" t="s">
        <v>0</v>
      </c>
    </row>
    <row r="7" spans="1:11" x14ac:dyDescent="0.25">
      <c r="A7" s="2"/>
    </row>
    <row r="8" spans="1:11" ht="15" customHeight="1" x14ac:dyDescent="0.25">
      <c r="A8" s="77" t="s">
        <v>22</v>
      </c>
      <c r="B8" s="77"/>
      <c r="C8" s="77"/>
      <c r="D8" s="77"/>
      <c r="E8" s="77"/>
      <c r="F8" s="77"/>
      <c r="G8" s="77"/>
      <c r="H8" s="77"/>
      <c r="I8" s="77"/>
      <c r="J8" s="77"/>
      <c r="K8" s="29"/>
    </row>
    <row r="9" spans="1:11" x14ac:dyDescent="0.25">
      <c r="A9" s="77"/>
      <c r="B9" s="77"/>
      <c r="C9" s="77"/>
      <c r="D9" s="77"/>
      <c r="E9" s="77"/>
      <c r="F9" s="77"/>
      <c r="G9" s="77"/>
      <c r="H9" s="77"/>
      <c r="I9" s="77"/>
      <c r="J9" s="77"/>
      <c r="K9" s="29"/>
    </row>
    <row r="11" spans="1:11" ht="15" customHeight="1" x14ac:dyDescent="0.25">
      <c r="A11" s="77" t="s">
        <v>23</v>
      </c>
      <c r="B11" s="77"/>
      <c r="C11" s="77"/>
      <c r="D11" s="77"/>
      <c r="E11" s="77"/>
      <c r="F11" s="77"/>
      <c r="G11" s="77"/>
      <c r="H11" s="77"/>
      <c r="I11" s="77"/>
      <c r="J11" s="77"/>
      <c r="K11" s="29"/>
    </row>
    <row r="12" spans="1:11" x14ac:dyDescent="0.25">
      <c r="A12" s="77"/>
      <c r="B12" s="77"/>
      <c r="C12" s="77"/>
      <c r="D12" s="77"/>
      <c r="E12" s="77"/>
      <c r="F12" s="77"/>
      <c r="G12" s="77"/>
      <c r="H12" s="77"/>
      <c r="I12" s="77"/>
      <c r="J12" s="77"/>
      <c r="K12" s="29"/>
    </row>
    <row r="13" spans="1:11" ht="15.75" thickBot="1" x14ac:dyDescent="0.3">
      <c r="A13" s="6"/>
      <c r="B13" s="6"/>
      <c r="C13" s="6"/>
      <c r="D13" s="6"/>
      <c r="E13" s="6"/>
      <c r="F13" s="6"/>
      <c r="G13" s="6"/>
      <c r="H13" s="6"/>
      <c r="I13" s="6"/>
      <c r="J13" s="6"/>
      <c r="K13" s="6"/>
    </row>
    <row r="14" spans="1:11" ht="15.75" thickBot="1" x14ac:dyDescent="0.3">
      <c r="D14" s="78" t="s">
        <v>3</v>
      </c>
      <c r="E14" s="79"/>
      <c r="F14" s="79"/>
      <c r="G14" s="80"/>
    </row>
    <row r="15" spans="1:11" x14ac:dyDescent="0.25">
      <c r="D15" s="13" t="s">
        <v>4</v>
      </c>
      <c r="E15" s="14"/>
      <c r="F15" s="14"/>
      <c r="G15" s="15">
        <f>17000/(1.21)</f>
        <v>14049.586776859505</v>
      </c>
      <c r="H15" s="1" t="s">
        <v>7</v>
      </c>
    </row>
    <row r="16" spans="1:11" ht="15.75" thickBot="1" x14ac:dyDescent="0.3">
      <c r="D16" s="13" t="s">
        <v>5</v>
      </c>
      <c r="E16" s="14"/>
      <c r="F16" s="14"/>
      <c r="G16" s="16">
        <v>0.28000000000000003</v>
      </c>
    </row>
    <row r="17" spans="1:11" ht="15.75" thickBot="1" x14ac:dyDescent="0.3">
      <c r="D17" s="9"/>
      <c r="E17" s="10"/>
      <c r="F17" s="11" t="s">
        <v>6</v>
      </c>
      <c r="G17" s="12">
        <f>+G16*G15</f>
        <v>3933.8842975206617</v>
      </c>
    </row>
    <row r="19" spans="1:11" ht="15" customHeight="1" x14ac:dyDescent="0.25">
      <c r="A19" s="77" t="s">
        <v>24</v>
      </c>
      <c r="B19" s="77"/>
      <c r="C19" s="77"/>
      <c r="D19" s="77"/>
      <c r="E19" s="77"/>
      <c r="F19" s="77"/>
      <c r="G19" s="77"/>
      <c r="H19" s="77"/>
      <c r="I19" s="77"/>
      <c r="J19" s="77"/>
      <c r="K19" s="29"/>
    </row>
    <row r="20" spans="1:11" x14ac:dyDescent="0.25">
      <c r="A20" s="77"/>
      <c r="B20" s="77"/>
      <c r="C20" s="77"/>
      <c r="D20" s="77"/>
      <c r="E20" s="77"/>
      <c r="F20" s="77"/>
      <c r="G20" s="77"/>
      <c r="H20" s="77"/>
      <c r="I20" s="77"/>
      <c r="J20" s="77"/>
      <c r="K20" s="29"/>
    </row>
    <row r="21" spans="1:11" ht="15.75" thickBot="1" x14ac:dyDescent="0.3"/>
    <row r="22" spans="1:11" ht="15.75" thickBot="1" x14ac:dyDescent="0.3">
      <c r="D22" s="78" t="s">
        <v>3</v>
      </c>
      <c r="E22" s="79"/>
      <c r="F22" s="79"/>
      <c r="G22" s="80"/>
    </row>
    <row r="23" spans="1:11" x14ac:dyDescent="0.25">
      <c r="D23" s="13" t="s">
        <v>8</v>
      </c>
      <c r="E23" s="14"/>
      <c r="F23" s="14"/>
      <c r="G23" s="15">
        <v>23870</v>
      </c>
    </row>
    <row r="24" spans="1:11" x14ac:dyDescent="0.25">
      <c r="D24" s="13" t="s">
        <v>9</v>
      </c>
      <c r="E24" s="14"/>
      <c r="F24" s="14"/>
      <c r="G24" s="15">
        <v>7500</v>
      </c>
    </row>
    <row r="25" spans="1:11" x14ac:dyDescent="0.25">
      <c r="D25" s="19" t="s">
        <v>10</v>
      </c>
      <c r="E25" s="17"/>
      <c r="F25" s="17"/>
      <c r="G25" s="20">
        <f>+G23-G24</f>
        <v>16370</v>
      </c>
    </row>
    <row r="26" spans="1:11" x14ac:dyDescent="0.25">
      <c r="D26" s="13" t="s">
        <v>11</v>
      </c>
      <c r="E26" s="14"/>
      <c r="F26" s="14"/>
      <c r="G26" s="15">
        <v>2520</v>
      </c>
    </row>
    <row r="27" spans="1:11" ht="15.75" thickBot="1" x14ac:dyDescent="0.3">
      <c r="D27" s="13" t="s">
        <v>12</v>
      </c>
      <c r="E27" s="14"/>
      <c r="F27" s="14"/>
      <c r="G27" s="15">
        <f>+(G25-14000)*26%</f>
        <v>616.20000000000005</v>
      </c>
    </row>
    <row r="28" spans="1:11" ht="15.75" thickBot="1" x14ac:dyDescent="0.3">
      <c r="D28" s="9"/>
      <c r="E28" s="10"/>
      <c r="F28" s="11" t="s">
        <v>6</v>
      </c>
      <c r="G28" s="12">
        <f>+G27+G26</f>
        <v>3136.2</v>
      </c>
    </row>
    <row r="34" spans="1:10" x14ac:dyDescent="0.25">
      <c r="A34" s="77" t="s">
        <v>25</v>
      </c>
      <c r="B34" s="77"/>
      <c r="C34" s="77"/>
      <c r="D34" s="77"/>
      <c r="E34" s="77"/>
      <c r="F34" s="77"/>
      <c r="G34" s="77"/>
      <c r="H34" s="77"/>
      <c r="I34" s="77"/>
      <c r="J34" s="77"/>
    </row>
    <row r="35" spans="1:10" x14ac:dyDescent="0.25">
      <c r="A35" s="77"/>
      <c r="B35" s="77"/>
      <c r="C35" s="77"/>
      <c r="D35" s="77"/>
      <c r="E35" s="77"/>
      <c r="F35" s="77"/>
      <c r="G35" s="77"/>
      <c r="H35" s="77"/>
      <c r="I35" s="77"/>
      <c r="J35" s="77"/>
    </row>
    <row r="36" spans="1:10" x14ac:dyDescent="0.25">
      <c r="A36" s="77"/>
      <c r="B36" s="77"/>
      <c r="C36" s="77"/>
      <c r="D36" s="77"/>
      <c r="E36" s="77"/>
      <c r="F36" s="77"/>
      <c r="G36" s="77"/>
      <c r="H36" s="77"/>
      <c r="I36" s="77"/>
      <c r="J36" s="77"/>
    </row>
    <row r="37" spans="1:10" x14ac:dyDescent="0.25">
      <c r="A37" s="77"/>
      <c r="B37" s="77"/>
      <c r="C37" s="77"/>
      <c r="D37" s="77"/>
      <c r="E37" s="77"/>
      <c r="F37" s="77"/>
      <c r="G37" s="77"/>
      <c r="H37" s="77"/>
      <c r="I37" s="77"/>
      <c r="J37" s="77"/>
    </row>
    <row r="38" spans="1:10" ht="15.75" thickBot="1" x14ac:dyDescent="0.3"/>
    <row r="39" spans="1:10" ht="15.75" thickBot="1" x14ac:dyDescent="0.3">
      <c r="C39" s="78" t="s">
        <v>3</v>
      </c>
      <c r="D39" s="79"/>
      <c r="E39" s="79"/>
      <c r="F39" s="79"/>
      <c r="G39" s="79"/>
      <c r="H39" s="79"/>
      <c r="I39" s="80"/>
    </row>
    <row r="40" spans="1:10" x14ac:dyDescent="0.25">
      <c r="C40" s="83" t="s">
        <v>13</v>
      </c>
      <c r="D40" s="84"/>
      <c r="E40" s="85"/>
      <c r="F40" s="81" t="s">
        <v>17</v>
      </c>
      <c r="G40" s="81"/>
      <c r="H40" s="81"/>
      <c r="I40" s="82"/>
    </row>
    <row r="41" spans="1:10" x14ac:dyDescent="0.25">
      <c r="C41" s="86"/>
      <c r="D41" s="87"/>
      <c r="E41" s="88"/>
      <c r="F41" s="24">
        <v>42095</v>
      </c>
      <c r="G41" s="24">
        <v>42107</v>
      </c>
      <c r="H41" s="24">
        <v>42119</v>
      </c>
      <c r="I41" s="25">
        <v>42121</v>
      </c>
    </row>
    <row r="42" spans="1:10" x14ac:dyDescent="0.25">
      <c r="C42" s="19" t="s">
        <v>14</v>
      </c>
      <c r="D42" s="17"/>
      <c r="E42" s="26"/>
      <c r="F42" s="22">
        <v>605</v>
      </c>
      <c r="G42" s="22">
        <v>132000</v>
      </c>
      <c r="H42" s="22">
        <v>2700</v>
      </c>
      <c r="I42" s="15">
        <v>560</v>
      </c>
    </row>
    <row r="43" spans="1:10" x14ac:dyDescent="0.25">
      <c r="C43" s="13" t="s">
        <v>15</v>
      </c>
      <c r="D43" s="14"/>
      <c r="E43" s="27"/>
      <c r="F43" s="22">
        <v>0</v>
      </c>
      <c r="G43" s="22">
        <f>+F42</f>
        <v>605</v>
      </c>
      <c r="H43" s="22">
        <f t="shared" ref="H43:I43" si="0">+G42</f>
        <v>132000</v>
      </c>
      <c r="I43" s="15">
        <f t="shared" si="0"/>
        <v>2700</v>
      </c>
    </row>
    <row r="44" spans="1:10" x14ac:dyDescent="0.25">
      <c r="C44" s="19" t="s">
        <v>16</v>
      </c>
      <c r="D44" s="17"/>
      <c r="E44" s="26"/>
      <c r="F44" s="18">
        <f>SUM(F42:F43)</f>
        <v>605</v>
      </c>
      <c r="G44" s="18">
        <f t="shared" ref="G44:I44" si="1">SUM(G42:G43)</f>
        <v>132605</v>
      </c>
      <c r="H44" s="18">
        <f t="shared" si="1"/>
        <v>134700</v>
      </c>
      <c r="I44" s="20">
        <f t="shared" si="1"/>
        <v>3260</v>
      </c>
    </row>
    <row r="45" spans="1:10" x14ac:dyDescent="0.25">
      <c r="C45" s="13"/>
      <c r="D45" s="14"/>
      <c r="E45" s="27"/>
      <c r="F45" s="14"/>
      <c r="G45" s="14"/>
      <c r="H45" s="14"/>
      <c r="I45" s="23"/>
    </row>
    <row r="46" spans="1:10" x14ac:dyDescent="0.25">
      <c r="C46" s="13" t="s">
        <v>18</v>
      </c>
      <c r="D46" s="14"/>
      <c r="E46" s="27"/>
      <c r="F46" s="22">
        <v>-100000</v>
      </c>
      <c r="G46" s="22">
        <v>-100000</v>
      </c>
      <c r="H46" s="22">
        <v>-100000</v>
      </c>
      <c r="I46" s="15">
        <v>-100000</v>
      </c>
    </row>
    <row r="47" spans="1:10" x14ac:dyDescent="0.25">
      <c r="C47" s="13" t="s">
        <v>19</v>
      </c>
      <c r="D47" s="14"/>
      <c r="E47" s="27"/>
      <c r="F47" s="22">
        <v>0</v>
      </c>
      <c r="G47" s="22">
        <f>+G44+G46</f>
        <v>32605</v>
      </c>
      <c r="H47" s="22">
        <f>+H44+H46</f>
        <v>34700</v>
      </c>
      <c r="I47" s="15">
        <v>0</v>
      </c>
    </row>
    <row r="48" spans="1:10" x14ac:dyDescent="0.25">
      <c r="C48" s="13"/>
      <c r="D48" s="14"/>
      <c r="E48" s="27"/>
      <c r="F48" s="14"/>
      <c r="G48" s="14"/>
      <c r="H48" s="14"/>
      <c r="I48" s="23"/>
    </row>
    <row r="49" spans="1:10" x14ac:dyDescent="0.25">
      <c r="C49" s="13" t="s">
        <v>20</v>
      </c>
      <c r="D49" s="14"/>
      <c r="E49" s="27"/>
      <c r="F49" s="22">
        <v>0</v>
      </c>
      <c r="G49" s="22">
        <f>+((G47-30000)*23%)+4200</f>
        <v>4799.1499999999996</v>
      </c>
      <c r="H49" s="22">
        <f>+((H47-30000)*23%)+4200</f>
        <v>5281</v>
      </c>
      <c r="I49" s="15">
        <v>0</v>
      </c>
    </row>
    <row r="50" spans="1:10" ht="15.75" thickBot="1" x14ac:dyDescent="0.3">
      <c r="C50" s="13" t="s">
        <v>21</v>
      </c>
      <c r="D50" s="14"/>
      <c r="E50" s="27"/>
      <c r="F50" s="22">
        <v>0</v>
      </c>
      <c r="G50" s="22">
        <v>0</v>
      </c>
      <c r="H50" s="22">
        <f>-G49</f>
        <v>-4799.1499999999996</v>
      </c>
      <c r="I50" s="15">
        <v>0</v>
      </c>
    </row>
    <row r="51" spans="1:10" ht="15.75" thickBot="1" x14ac:dyDescent="0.3">
      <c r="C51" s="9"/>
      <c r="D51" s="10"/>
      <c r="E51" s="28" t="s">
        <v>6</v>
      </c>
      <c r="F51" s="21">
        <v>0</v>
      </c>
      <c r="G51" s="21">
        <f>+G49</f>
        <v>4799.1499999999996</v>
      </c>
      <c r="H51" s="21">
        <f>+H49+H50</f>
        <v>481.85000000000036</v>
      </c>
      <c r="I51" s="12">
        <v>0</v>
      </c>
    </row>
    <row r="54" spans="1:10" x14ac:dyDescent="0.25">
      <c r="A54" s="77" t="s">
        <v>26</v>
      </c>
      <c r="B54" s="77"/>
      <c r="C54" s="77"/>
      <c r="D54" s="77"/>
      <c r="E54" s="77"/>
      <c r="F54" s="77"/>
      <c r="G54" s="77"/>
      <c r="H54" s="77"/>
      <c r="I54" s="77"/>
      <c r="J54" s="77"/>
    </row>
    <row r="55" spans="1:10" x14ac:dyDescent="0.25">
      <c r="A55" s="77"/>
      <c r="B55" s="77"/>
      <c r="C55" s="77"/>
      <c r="D55" s="77"/>
      <c r="E55" s="77"/>
      <c r="F55" s="77"/>
      <c r="G55" s="77"/>
      <c r="H55" s="77"/>
      <c r="I55" s="77"/>
      <c r="J55" s="77"/>
    </row>
  </sheetData>
  <mergeCells count="11">
    <mergeCell ref="A54:J55"/>
    <mergeCell ref="D22:G22"/>
    <mergeCell ref="F40:I40"/>
    <mergeCell ref="C40:E41"/>
    <mergeCell ref="A3:J4"/>
    <mergeCell ref="A8:J9"/>
    <mergeCell ref="A11:J12"/>
    <mergeCell ref="A19:J20"/>
    <mergeCell ref="A34:J37"/>
    <mergeCell ref="C39:I39"/>
    <mergeCell ref="D14:G14"/>
  </mergeCells>
  <printOptions horizontalCentered="1"/>
  <pageMargins left="0.70866141732283472" right="0.70866141732283472" top="0.86614173228346458" bottom="0.74803149606299213" header="0.31496062992125984" footer="0.31496062992125984"/>
  <pageSetup paperSize="9" orientation="landscape" horizontalDpi="1200" verticalDpi="1200" r:id="rId1"/>
  <headerFooter>
    <oddHeader>&amp;L&amp;"-,Negrita"&amp;K00-044GUÍA DE TRABAJOS PRÁCTICOS.UNIDAD XII&amp;R&amp;"-,Negrita"&amp;K00-045Marina Soledad Beltramo</oddHeader>
    <oddFooter>&amp;L&amp;G &amp;C&amp;"-,Negrita"&amp;K00-048UCC. FACEA. IMPUESTOS I. Cát. "B"&amp;R&amp;"-,Negrita"&amp;K00-048Página &amp;P de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showRowColHeaders="0" showRuler="0" view="pageLayout" topLeftCell="A31" zoomScale="110" zoomScalePageLayoutView="110" workbookViewId="0">
      <selection activeCell="J2" sqref="J2"/>
    </sheetView>
  </sheetViews>
  <sheetFormatPr baseColWidth="10" defaultColWidth="11.5703125" defaultRowHeight="15" x14ac:dyDescent="0.25"/>
  <cols>
    <col min="1" max="1" width="8.5703125" style="1" customWidth="1"/>
    <col min="2" max="2" width="15.85546875" style="1" customWidth="1"/>
    <col min="3" max="3" width="15.7109375" style="1" customWidth="1"/>
    <col min="4" max="4" width="12.42578125" style="1" customWidth="1"/>
    <col min="5" max="5" width="13.7109375" style="1" customWidth="1"/>
    <col min="6" max="6" width="13.85546875" style="1" customWidth="1"/>
    <col min="7" max="7" width="13.5703125" style="1" customWidth="1"/>
    <col min="8" max="8" width="13.42578125" style="1" customWidth="1"/>
    <col min="9" max="9" width="10.28515625" style="1" customWidth="1"/>
    <col min="10" max="16384" width="11.5703125" style="1"/>
  </cols>
  <sheetData>
    <row r="1" spans="1:11" ht="15.75" x14ac:dyDescent="0.25">
      <c r="A1" s="3" t="s">
        <v>27</v>
      </c>
    </row>
    <row r="2" spans="1:11" ht="15.75" thickBot="1" x14ac:dyDescent="0.3"/>
    <row r="3" spans="1:11" x14ac:dyDescent="0.25">
      <c r="A3" s="89" t="s">
        <v>71</v>
      </c>
      <c r="B3" s="90"/>
      <c r="C3" s="90"/>
      <c r="D3" s="90"/>
      <c r="E3" s="90"/>
      <c r="F3" s="90"/>
      <c r="G3" s="90"/>
      <c r="H3" s="90"/>
      <c r="I3" s="90"/>
      <c r="J3" s="91"/>
      <c r="K3" s="30"/>
    </row>
    <row r="4" spans="1:11" ht="15.75" thickBot="1" x14ac:dyDescent="0.3">
      <c r="A4" s="92"/>
      <c r="B4" s="93"/>
      <c r="C4" s="93"/>
      <c r="D4" s="93"/>
      <c r="E4" s="93"/>
      <c r="F4" s="93"/>
      <c r="G4" s="93"/>
      <c r="H4" s="93"/>
      <c r="I4" s="93"/>
      <c r="J4" s="94"/>
      <c r="K4" s="30"/>
    </row>
    <row r="6" spans="1:11" x14ac:dyDescent="0.25">
      <c r="A6" s="2" t="s">
        <v>0</v>
      </c>
    </row>
    <row r="8" spans="1:11" x14ac:dyDescent="0.25">
      <c r="A8" s="67" t="s">
        <v>46</v>
      </c>
    </row>
    <row r="9" spans="1:11" x14ac:dyDescent="0.25">
      <c r="B9" s="63"/>
      <c r="C9" s="63" t="s">
        <v>28</v>
      </c>
      <c r="D9" s="64" t="s">
        <v>29</v>
      </c>
      <c r="E9" s="64" t="s">
        <v>30</v>
      </c>
      <c r="F9" s="64" t="s">
        <v>31</v>
      </c>
      <c r="G9" s="64" t="s">
        <v>32</v>
      </c>
      <c r="H9" s="64" t="s">
        <v>33</v>
      </c>
    </row>
    <row r="10" spans="1:11" x14ac:dyDescent="0.25">
      <c r="B10" s="61"/>
      <c r="C10" s="65" t="s">
        <v>34</v>
      </c>
      <c r="D10" s="62">
        <v>11700</v>
      </c>
      <c r="E10" s="62">
        <f>+D10</f>
        <v>11700</v>
      </c>
      <c r="F10" s="62">
        <v>12300</v>
      </c>
      <c r="G10" s="62">
        <f>+F10</f>
        <v>12300</v>
      </c>
      <c r="H10" s="62">
        <f>+G10</f>
        <v>12300</v>
      </c>
    </row>
    <row r="11" spans="1:11" x14ac:dyDescent="0.25">
      <c r="B11" s="61"/>
      <c r="C11" s="65" t="s">
        <v>35</v>
      </c>
      <c r="D11" s="45">
        <f>+D10*17%</f>
        <v>1989.0000000000002</v>
      </c>
      <c r="E11" s="45">
        <f t="shared" ref="E11:H11" si="0">+E10*17%</f>
        <v>1989.0000000000002</v>
      </c>
      <c r="F11" s="45">
        <f t="shared" si="0"/>
        <v>2091</v>
      </c>
      <c r="G11" s="45">
        <f t="shared" si="0"/>
        <v>2091</v>
      </c>
      <c r="H11" s="45">
        <f t="shared" si="0"/>
        <v>2091</v>
      </c>
    </row>
    <row r="12" spans="1:11" x14ac:dyDescent="0.25">
      <c r="B12" s="61"/>
      <c r="C12" s="65" t="s">
        <v>38</v>
      </c>
      <c r="D12" s="45">
        <f>15552/12</f>
        <v>1296</v>
      </c>
      <c r="E12" s="45">
        <f t="shared" ref="E12:H12" si="1">15552/12</f>
        <v>1296</v>
      </c>
      <c r="F12" s="45">
        <f t="shared" si="1"/>
        <v>1296</v>
      </c>
      <c r="G12" s="45">
        <f t="shared" si="1"/>
        <v>1296</v>
      </c>
      <c r="H12" s="45">
        <f t="shared" si="1"/>
        <v>1296</v>
      </c>
    </row>
    <row r="13" spans="1:11" x14ac:dyDescent="0.25">
      <c r="C13" s="68" t="s">
        <v>41</v>
      </c>
      <c r="D13" s="5">
        <f>17280/12</f>
        <v>1440</v>
      </c>
      <c r="E13" s="5">
        <f t="shared" ref="E13:H13" si="2">17280/12</f>
        <v>1440</v>
      </c>
      <c r="F13" s="5">
        <f t="shared" si="2"/>
        <v>1440</v>
      </c>
      <c r="G13" s="5">
        <f t="shared" si="2"/>
        <v>1440</v>
      </c>
      <c r="H13" s="5">
        <f t="shared" si="2"/>
        <v>1440</v>
      </c>
    </row>
    <row r="14" spans="1:11" x14ac:dyDescent="0.25">
      <c r="C14" s="68" t="s">
        <v>39</v>
      </c>
      <c r="D14" s="5">
        <f>8640/12</f>
        <v>720</v>
      </c>
      <c r="E14" s="5">
        <f t="shared" ref="E14:H14" si="3">8640/12</f>
        <v>720</v>
      </c>
      <c r="F14" s="5">
        <f t="shared" si="3"/>
        <v>720</v>
      </c>
      <c r="G14" s="5">
        <f t="shared" si="3"/>
        <v>720</v>
      </c>
      <c r="H14" s="5">
        <f t="shared" si="3"/>
        <v>720</v>
      </c>
    </row>
    <row r="15" spans="1:11" x14ac:dyDescent="0.25">
      <c r="C15" s="68" t="s">
        <v>40</v>
      </c>
      <c r="D15" s="5"/>
      <c r="E15" s="5"/>
      <c r="F15" s="5">
        <f>6480/12</f>
        <v>540</v>
      </c>
      <c r="G15" s="5">
        <f t="shared" ref="G15:H15" si="4">6480/12</f>
        <v>540</v>
      </c>
      <c r="H15" s="5">
        <f t="shared" si="4"/>
        <v>540</v>
      </c>
    </row>
    <row r="16" spans="1:11" x14ac:dyDescent="0.25">
      <c r="C16" s="68" t="s">
        <v>68</v>
      </c>
      <c r="D16" s="5">
        <f>74649.6/12</f>
        <v>6220.8</v>
      </c>
      <c r="E16" s="5">
        <f t="shared" ref="E16:H16" si="5">74649.6/12</f>
        <v>6220.8</v>
      </c>
      <c r="F16" s="5">
        <f t="shared" si="5"/>
        <v>6220.8</v>
      </c>
      <c r="G16" s="5">
        <f t="shared" si="5"/>
        <v>6220.8</v>
      </c>
      <c r="H16" s="5">
        <f t="shared" si="5"/>
        <v>6220.8</v>
      </c>
    </row>
    <row r="17" spans="1:11" x14ac:dyDescent="0.25">
      <c r="B17" s="17"/>
      <c r="C17" s="66" t="s">
        <v>36</v>
      </c>
      <c r="D17" s="18">
        <f>+D12+D13+D14+D15+D16</f>
        <v>9676.7999999999993</v>
      </c>
      <c r="E17" s="18">
        <f t="shared" ref="E17:G17" si="6">+E12+E13+E14+E15+E16</f>
        <v>9676.7999999999993</v>
      </c>
      <c r="F17" s="18">
        <f>+F12+F13+F14+F15+F16</f>
        <v>10216.799999999999</v>
      </c>
      <c r="G17" s="18">
        <f t="shared" si="6"/>
        <v>10216.799999999999</v>
      </c>
      <c r="H17" s="18">
        <f>+H12+H13+H14+H15+H16</f>
        <v>10216.799999999999</v>
      </c>
    </row>
    <row r="18" spans="1:11" x14ac:dyDescent="0.25">
      <c r="C18" s="63" t="s">
        <v>42</v>
      </c>
      <c r="D18" s="5">
        <f>+D10-D11</f>
        <v>9711</v>
      </c>
      <c r="E18" s="5">
        <f>+E10-E11</f>
        <v>9711</v>
      </c>
      <c r="F18" s="5">
        <f>+F10-F11</f>
        <v>10209</v>
      </c>
      <c r="G18" s="5">
        <f>+G10-G11</f>
        <v>10209</v>
      </c>
      <c r="H18" s="5">
        <f>+H10-H11</f>
        <v>10209</v>
      </c>
    </row>
    <row r="19" spans="1:11" x14ac:dyDescent="0.25">
      <c r="D19" s="8"/>
      <c r="I19" s="57"/>
    </row>
    <row r="20" spans="1:11" ht="15" customHeight="1" x14ac:dyDescent="0.25">
      <c r="A20" s="77" t="s">
        <v>70</v>
      </c>
      <c r="B20" s="77"/>
      <c r="C20" s="77"/>
      <c r="D20" s="77"/>
      <c r="E20" s="77"/>
      <c r="F20" s="77"/>
      <c r="G20" s="77"/>
      <c r="H20" s="77"/>
      <c r="I20" s="77"/>
      <c r="J20" s="77"/>
      <c r="K20" s="38"/>
    </row>
    <row r="21" spans="1:11" x14ac:dyDescent="0.25">
      <c r="A21" s="77"/>
      <c r="B21" s="77"/>
      <c r="C21" s="77"/>
      <c r="D21" s="77"/>
      <c r="E21" s="77"/>
      <c r="F21" s="77"/>
      <c r="G21" s="77"/>
      <c r="H21" s="77"/>
      <c r="I21" s="77"/>
      <c r="J21" s="77"/>
      <c r="K21" s="38"/>
    </row>
    <row r="22" spans="1:11" ht="15.75" thickBot="1" x14ac:dyDescent="0.3"/>
    <row r="23" spans="1:11" x14ac:dyDescent="0.25">
      <c r="B23" s="95" t="s">
        <v>47</v>
      </c>
      <c r="C23" s="96"/>
      <c r="D23" s="96"/>
      <c r="E23" s="96"/>
      <c r="F23" s="96"/>
      <c r="G23" s="96"/>
      <c r="H23" s="97"/>
    </row>
    <row r="24" spans="1:11" x14ac:dyDescent="0.25">
      <c r="B24" s="13"/>
      <c r="C24" s="34" t="str">
        <f t="shared" ref="C24:H24" si="7">+C9</f>
        <v>Mes</v>
      </c>
      <c r="D24" s="35" t="str">
        <f t="shared" si="7"/>
        <v>Enero</v>
      </c>
      <c r="E24" s="35" t="str">
        <f t="shared" si="7"/>
        <v>Febrero</v>
      </c>
      <c r="F24" s="35" t="str">
        <f t="shared" si="7"/>
        <v>Marzo</v>
      </c>
      <c r="G24" s="35" t="str">
        <f t="shared" si="7"/>
        <v>Abril</v>
      </c>
      <c r="H24" s="36" t="str">
        <f t="shared" si="7"/>
        <v>Mayo</v>
      </c>
      <c r="I24" s="57"/>
    </row>
    <row r="25" spans="1:11" x14ac:dyDescent="0.25">
      <c r="B25" s="13"/>
      <c r="C25" s="34" t="str">
        <f>+C10</f>
        <v>Sueldos Bruto</v>
      </c>
      <c r="D25" s="22">
        <f>+D10</f>
        <v>11700</v>
      </c>
      <c r="E25" s="22">
        <f>+D25+E10</f>
        <v>23400</v>
      </c>
      <c r="F25" s="22">
        <f>+E25+F10</f>
        <v>35700</v>
      </c>
      <c r="G25" s="22">
        <f t="shared" ref="G25:H25" si="8">+F25+G10</f>
        <v>48000</v>
      </c>
      <c r="H25" s="15">
        <f t="shared" si="8"/>
        <v>60300</v>
      </c>
      <c r="J25" s="14"/>
    </row>
    <row r="26" spans="1:11" x14ac:dyDescent="0.25">
      <c r="B26" s="13"/>
      <c r="C26" s="34" t="s">
        <v>35</v>
      </c>
      <c r="D26" s="22">
        <f>+D11</f>
        <v>1989.0000000000002</v>
      </c>
      <c r="E26" s="22">
        <f>+E11+D26</f>
        <v>3978.0000000000005</v>
      </c>
      <c r="F26" s="22">
        <f t="shared" ref="F26:H26" si="9">+F11+E26</f>
        <v>6069</v>
      </c>
      <c r="G26" s="22">
        <f t="shared" si="9"/>
        <v>8160</v>
      </c>
      <c r="H26" s="15">
        <f t="shared" si="9"/>
        <v>10251</v>
      </c>
      <c r="I26" s="57"/>
      <c r="J26" s="58"/>
    </row>
    <row r="27" spans="1:11" x14ac:dyDescent="0.25">
      <c r="B27" s="19"/>
      <c r="C27" s="32" t="s">
        <v>37</v>
      </c>
      <c r="D27" s="18">
        <f>+D25-D26</f>
        <v>9711</v>
      </c>
      <c r="E27" s="18">
        <f t="shared" ref="E27:G27" si="10">+E25-E26</f>
        <v>19422</v>
      </c>
      <c r="F27" s="18">
        <f>+F25-F26</f>
        <v>29631</v>
      </c>
      <c r="G27" s="18">
        <f t="shared" si="10"/>
        <v>39840</v>
      </c>
      <c r="H27" s="20">
        <f>+H25-H26</f>
        <v>50049</v>
      </c>
      <c r="J27" s="71"/>
    </row>
    <row r="28" spans="1:11" ht="15" customHeight="1" x14ac:dyDescent="0.25">
      <c r="B28" s="13"/>
      <c r="C28" s="34" t="s">
        <v>36</v>
      </c>
      <c r="D28" s="22">
        <f>+D18</f>
        <v>9711</v>
      </c>
      <c r="E28" s="22">
        <f>+E18+D28</f>
        <v>19422</v>
      </c>
      <c r="F28" s="22">
        <f t="shared" ref="F28:H28" si="11">+F18+E28</f>
        <v>29631</v>
      </c>
      <c r="G28" s="22">
        <f t="shared" si="11"/>
        <v>39840</v>
      </c>
      <c r="H28" s="15">
        <f t="shared" si="11"/>
        <v>50049</v>
      </c>
      <c r="J28" s="59"/>
      <c r="K28" s="31"/>
    </row>
    <row r="29" spans="1:11" x14ac:dyDescent="0.25">
      <c r="B29" s="19"/>
      <c r="C29" s="33" t="s">
        <v>43</v>
      </c>
      <c r="D29" s="18">
        <f>+D27-D28</f>
        <v>0</v>
      </c>
      <c r="E29" s="18">
        <f t="shared" ref="E29:H29" si="12">+E27-E28</f>
        <v>0</v>
      </c>
      <c r="F29" s="18">
        <f>+F27-F28</f>
        <v>0</v>
      </c>
      <c r="G29" s="18">
        <f t="shared" si="12"/>
        <v>0</v>
      </c>
      <c r="H29" s="20">
        <f t="shared" si="12"/>
        <v>0</v>
      </c>
      <c r="J29" s="58"/>
      <c r="K29" s="31"/>
    </row>
    <row r="30" spans="1:11" x14ac:dyDescent="0.25">
      <c r="B30" s="13"/>
      <c r="C30" s="37" t="s">
        <v>20</v>
      </c>
      <c r="D30" s="22">
        <v>0</v>
      </c>
      <c r="E30" s="22">
        <v>0</v>
      </c>
      <c r="F30" s="22">
        <v>0</v>
      </c>
      <c r="G30" s="22">
        <v>0</v>
      </c>
      <c r="H30" s="15">
        <v>0</v>
      </c>
      <c r="J30" s="60"/>
      <c r="K30" s="31"/>
    </row>
    <row r="31" spans="1:11" ht="15.75" thickBot="1" x14ac:dyDescent="0.3">
      <c r="B31" s="13"/>
      <c r="C31" s="34" t="s">
        <v>44</v>
      </c>
      <c r="D31" s="22">
        <v>0</v>
      </c>
      <c r="E31" s="22">
        <v>0</v>
      </c>
      <c r="F31" s="22">
        <v>0</v>
      </c>
      <c r="G31" s="22">
        <v>0</v>
      </c>
      <c r="H31" s="15">
        <v>0</v>
      </c>
      <c r="J31" s="60"/>
      <c r="K31" s="31"/>
    </row>
    <row r="32" spans="1:11" ht="15.75" thickBot="1" x14ac:dyDescent="0.3">
      <c r="B32" s="9"/>
      <c r="C32" s="11" t="s">
        <v>45</v>
      </c>
      <c r="D32" s="21">
        <v>0</v>
      </c>
      <c r="E32" s="21">
        <v>0</v>
      </c>
      <c r="F32" s="21">
        <v>0</v>
      </c>
      <c r="G32" s="21">
        <v>0</v>
      </c>
      <c r="H32" s="12">
        <v>0</v>
      </c>
      <c r="J32" s="60"/>
      <c r="K32" s="31"/>
    </row>
    <row r="33" spans="1:11" x14ac:dyDescent="0.25">
      <c r="B33" s="73"/>
      <c r="C33" s="74"/>
      <c r="D33" s="75"/>
      <c r="E33" s="75"/>
      <c r="F33" s="75"/>
      <c r="G33" s="75"/>
      <c r="H33" s="75"/>
      <c r="J33" s="60"/>
      <c r="K33" s="31"/>
    </row>
    <row r="34" spans="1:11" x14ac:dyDescent="0.25">
      <c r="A34" s="67" t="s">
        <v>48</v>
      </c>
      <c r="I34" s="31"/>
      <c r="J34" s="31"/>
      <c r="K34" s="31"/>
    </row>
    <row r="35" spans="1:11" x14ac:dyDescent="0.25">
      <c r="C35" s="63" t="s">
        <v>28</v>
      </c>
      <c r="D35" s="64" t="s">
        <v>29</v>
      </c>
      <c r="E35" s="64" t="s">
        <v>30</v>
      </c>
      <c r="F35" s="64" t="s">
        <v>31</v>
      </c>
      <c r="G35" s="64" t="s">
        <v>32</v>
      </c>
      <c r="H35" s="64" t="s">
        <v>33</v>
      </c>
    </row>
    <row r="36" spans="1:11" x14ac:dyDescent="0.25">
      <c r="B36" s="61"/>
      <c r="C36" s="65" t="s">
        <v>34</v>
      </c>
      <c r="D36" s="45">
        <v>50000</v>
      </c>
      <c r="E36" s="45">
        <v>50000</v>
      </c>
      <c r="F36" s="45">
        <v>50000</v>
      </c>
      <c r="G36" s="45">
        <v>50000</v>
      </c>
      <c r="H36" s="45">
        <v>50000</v>
      </c>
    </row>
    <row r="37" spans="1:11" x14ac:dyDescent="0.25">
      <c r="B37" s="61"/>
      <c r="C37" s="65" t="s">
        <v>35</v>
      </c>
      <c r="D37" s="45">
        <f>+D36*17%</f>
        <v>8500</v>
      </c>
      <c r="E37" s="45">
        <f t="shared" ref="E37:H37" si="13">+E36*17%</f>
        <v>8500</v>
      </c>
      <c r="F37" s="45">
        <f t="shared" si="13"/>
        <v>8500</v>
      </c>
      <c r="G37" s="45">
        <f t="shared" si="13"/>
        <v>8500</v>
      </c>
      <c r="H37" s="45">
        <f t="shared" si="13"/>
        <v>8500</v>
      </c>
    </row>
    <row r="38" spans="1:11" x14ac:dyDescent="0.25">
      <c r="C38" s="8" t="s">
        <v>50</v>
      </c>
      <c r="D38" s="5">
        <v>1550</v>
      </c>
      <c r="E38" s="5">
        <v>1550</v>
      </c>
      <c r="F38" s="5">
        <v>1550</v>
      </c>
      <c r="G38" s="5">
        <v>1550</v>
      </c>
      <c r="H38" s="5">
        <v>1550</v>
      </c>
    </row>
    <row r="39" spans="1:11" x14ac:dyDescent="0.25">
      <c r="B39" s="61"/>
      <c r="C39" s="65" t="s">
        <v>49</v>
      </c>
      <c r="D39" s="45">
        <f>+D38</f>
        <v>1550</v>
      </c>
      <c r="E39" s="45">
        <f t="shared" ref="E39:H39" si="14">+E38</f>
        <v>1550</v>
      </c>
      <c r="F39" s="45">
        <f t="shared" si="14"/>
        <v>1550</v>
      </c>
      <c r="G39" s="45">
        <f t="shared" si="14"/>
        <v>1550</v>
      </c>
      <c r="H39" s="45">
        <f t="shared" si="14"/>
        <v>1550</v>
      </c>
    </row>
    <row r="40" spans="1:11" x14ac:dyDescent="0.25">
      <c r="C40" s="8" t="s">
        <v>38</v>
      </c>
      <c r="D40" s="5">
        <v>1296</v>
      </c>
      <c r="E40" s="5">
        <v>1296</v>
      </c>
      <c r="F40" s="5">
        <v>1296</v>
      </c>
      <c r="G40" s="5">
        <v>1296</v>
      </c>
      <c r="H40" s="5">
        <v>1296</v>
      </c>
    </row>
    <row r="41" spans="1:11" x14ac:dyDescent="0.25">
      <c r="C41" s="8" t="s">
        <v>41</v>
      </c>
      <c r="D41" s="5">
        <v>1440</v>
      </c>
      <c r="E41" s="5">
        <v>1440</v>
      </c>
      <c r="F41" s="5">
        <v>1440</v>
      </c>
      <c r="G41" s="5">
        <v>1440</v>
      </c>
      <c r="H41" s="5">
        <v>1440</v>
      </c>
    </row>
    <row r="42" spans="1:11" x14ac:dyDescent="0.25">
      <c r="C42" s="8" t="s">
        <v>68</v>
      </c>
      <c r="D42" s="5">
        <f>74649.6/12</f>
        <v>6220.8</v>
      </c>
      <c r="E42" s="5">
        <f t="shared" ref="E42:H42" si="15">74649.6/12</f>
        <v>6220.8</v>
      </c>
      <c r="F42" s="5">
        <f t="shared" si="15"/>
        <v>6220.8</v>
      </c>
      <c r="G42" s="5">
        <f t="shared" si="15"/>
        <v>6220.8</v>
      </c>
      <c r="H42" s="5">
        <f t="shared" si="15"/>
        <v>6220.8</v>
      </c>
    </row>
    <row r="43" spans="1:11" x14ac:dyDescent="0.25">
      <c r="B43" s="17"/>
      <c r="C43" s="70" t="s">
        <v>36</v>
      </c>
      <c r="D43" s="69">
        <f>+D40+D41+D42</f>
        <v>8956.7999999999993</v>
      </c>
      <c r="E43" s="69">
        <f>+E40+E41+E42</f>
        <v>8956.7999999999993</v>
      </c>
      <c r="F43" s="69">
        <f t="shared" ref="F43" si="16">+F40+F41+F42</f>
        <v>8956.7999999999993</v>
      </c>
      <c r="G43" s="69">
        <f>+G40+G41+G42</f>
        <v>8956.7999999999993</v>
      </c>
      <c r="H43" s="69">
        <f>+H40+H41+H42</f>
        <v>8956.7999999999993</v>
      </c>
    </row>
    <row r="44" spans="1:11" ht="15.75" thickBot="1" x14ac:dyDescent="0.3"/>
    <row r="45" spans="1:11" ht="15.75" thickBot="1" x14ac:dyDescent="0.3">
      <c r="B45" s="78" t="s">
        <v>47</v>
      </c>
      <c r="C45" s="79"/>
      <c r="D45" s="79"/>
      <c r="E45" s="79"/>
      <c r="F45" s="79"/>
      <c r="G45" s="79"/>
      <c r="H45" s="80"/>
    </row>
    <row r="46" spans="1:11" x14ac:dyDescent="0.25">
      <c r="B46" s="13"/>
      <c r="C46" s="34" t="s">
        <v>28</v>
      </c>
      <c r="D46" s="35" t="s">
        <v>29</v>
      </c>
      <c r="E46" s="35" t="s">
        <v>30</v>
      </c>
      <c r="F46" s="35" t="s">
        <v>31</v>
      </c>
      <c r="G46" s="35" t="s">
        <v>32</v>
      </c>
      <c r="H46" s="36" t="s">
        <v>33</v>
      </c>
    </row>
    <row r="47" spans="1:11" x14ac:dyDescent="0.25">
      <c r="B47" s="13"/>
      <c r="C47" s="34" t="s">
        <v>34</v>
      </c>
      <c r="D47" s="22">
        <f>+D36</f>
        <v>50000</v>
      </c>
      <c r="E47" s="22">
        <f t="shared" ref="E47:H48" si="17">+E36+D47</f>
        <v>100000</v>
      </c>
      <c r="F47" s="22">
        <f t="shared" si="17"/>
        <v>150000</v>
      </c>
      <c r="G47" s="22">
        <f t="shared" si="17"/>
        <v>200000</v>
      </c>
      <c r="H47" s="15">
        <f t="shared" si="17"/>
        <v>250000</v>
      </c>
    </row>
    <row r="48" spans="1:11" x14ac:dyDescent="0.25">
      <c r="B48" s="13"/>
      <c r="C48" s="34" t="s">
        <v>35</v>
      </c>
      <c r="D48" s="22">
        <f>+D37</f>
        <v>8500</v>
      </c>
      <c r="E48" s="22">
        <f t="shared" si="17"/>
        <v>17000</v>
      </c>
      <c r="F48" s="22">
        <f t="shared" si="17"/>
        <v>25500</v>
      </c>
      <c r="G48" s="22">
        <f t="shared" si="17"/>
        <v>34000</v>
      </c>
      <c r="H48" s="15">
        <f t="shared" si="17"/>
        <v>42500</v>
      </c>
    </row>
    <row r="49" spans="1:10" x14ac:dyDescent="0.25">
      <c r="B49" s="43"/>
      <c r="C49" s="44" t="s">
        <v>37</v>
      </c>
      <c r="D49" s="45">
        <f>+D47-D48</f>
        <v>41500</v>
      </c>
      <c r="E49" s="45">
        <f t="shared" ref="E49:H49" si="18">+E47-E48</f>
        <v>83000</v>
      </c>
      <c r="F49" s="45">
        <f t="shared" si="18"/>
        <v>124500</v>
      </c>
      <c r="G49" s="45">
        <f t="shared" si="18"/>
        <v>166000</v>
      </c>
      <c r="H49" s="46">
        <f t="shared" si="18"/>
        <v>207500</v>
      </c>
    </row>
    <row r="50" spans="1:10" x14ac:dyDescent="0.25">
      <c r="B50" s="43"/>
      <c r="C50" s="44" t="s">
        <v>49</v>
      </c>
      <c r="D50" s="45">
        <f>+D39</f>
        <v>1550</v>
      </c>
      <c r="E50" s="45">
        <f>+D50+E39</f>
        <v>3100</v>
      </c>
      <c r="F50" s="45">
        <f>+E50+F39</f>
        <v>4650</v>
      </c>
      <c r="G50" s="45">
        <f>+F50+G39</f>
        <v>6200</v>
      </c>
      <c r="H50" s="46">
        <f>+G50+H39</f>
        <v>7750</v>
      </c>
    </row>
    <row r="51" spans="1:10" x14ac:dyDescent="0.25">
      <c r="B51" s="43"/>
      <c r="C51" s="44" t="s">
        <v>51</v>
      </c>
      <c r="D51" s="45">
        <f>+D43</f>
        <v>8956.7999999999993</v>
      </c>
      <c r="E51" s="45">
        <f>+E43+D51</f>
        <v>17913.599999999999</v>
      </c>
      <c r="F51" s="45">
        <f t="shared" ref="F51:H51" si="19">+F43+E51</f>
        <v>26870.399999999998</v>
      </c>
      <c r="G51" s="45">
        <f t="shared" si="19"/>
        <v>35827.199999999997</v>
      </c>
      <c r="H51" s="46">
        <f t="shared" si="19"/>
        <v>44784</v>
      </c>
    </row>
    <row r="52" spans="1:10" x14ac:dyDescent="0.25">
      <c r="B52" s="13"/>
      <c r="C52" s="34" t="s">
        <v>43</v>
      </c>
      <c r="D52" s="22">
        <f>+D49-D50-D51</f>
        <v>30993.200000000001</v>
      </c>
      <c r="E52" s="22">
        <f t="shared" ref="E52:H52" si="20">+E49-E50-E51</f>
        <v>61986.400000000001</v>
      </c>
      <c r="F52" s="22">
        <f t="shared" si="20"/>
        <v>92979.6</v>
      </c>
      <c r="G52" s="22">
        <f t="shared" si="20"/>
        <v>123972.8</v>
      </c>
      <c r="H52" s="15">
        <f t="shared" si="20"/>
        <v>154966</v>
      </c>
    </row>
    <row r="53" spans="1:10" x14ac:dyDescent="0.25">
      <c r="B53" s="13"/>
      <c r="C53" s="34" t="s">
        <v>72</v>
      </c>
      <c r="D53" s="22">
        <f>+(((D52)-10000)*35%)+2375</f>
        <v>9722.619999999999</v>
      </c>
      <c r="E53" s="22">
        <f>+(((E52)-10000)*35%)+2375</f>
        <v>20570.239999999998</v>
      </c>
      <c r="F53" s="22">
        <f t="shared" ref="F53:H53" si="21">+(((F52)-10000)*35%)+2375</f>
        <v>31417.86</v>
      </c>
      <c r="G53" s="22">
        <f t="shared" si="21"/>
        <v>42265.479999999996</v>
      </c>
      <c r="H53" s="15">
        <f t="shared" si="21"/>
        <v>53113.1</v>
      </c>
    </row>
    <row r="54" spans="1:10" x14ac:dyDescent="0.25">
      <c r="B54" s="13"/>
      <c r="C54" s="34" t="s">
        <v>44</v>
      </c>
      <c r="D54" s="22"/>
      <c r="E54" s="22">
        <f>-D53</f>
        <v>-9722.619999999999</v>
      </c>
      <c r="F54" s="22">
        <f t="shared" ref="F54:H54" si="22">-E53</f>
        <v>-20570.239999999998</v>
      </c>
      <c r="G54" s="22">
        <f t="shared" si="22"/>
        <v>-31417.86</v>
      </c>
      <c r="H54" s="15">
        <f t="shared" si="22"/>
        <v>-42265.479999999996</v>
      </c>
    </row>
    <row r="55" spans="1:10" ht="15.75" thickBot="1" x14ac:dyDescent="0.3">
      <c r="B55" s="39"/>
      <c r="C55" s="40" t="s">
        <v>45</v>
      </c>
      <c r="D55" s="41">
        <f>+D53+D54</f>
        <v>9722.619999999999</v>
      </c>
      <c r="E55" s="41">
        <f>+E53+E54</f>
        <v>10847.619999999999</v>
      </c>
      <c r="F55" s="41">
        <f t="shared" ref="F55:H55" si="23">+F53+F54</f>
        <v>10847.620000000003</v>
      </c>
      <c r="G55" s="41">
        <f t="shared" si="23"/>
        <v>10847.619999999995</v>
      </c>
      <c r="H55" s="42">
        <f t="shared" si="23"/>
        <v>10847.620000000003</v>
      </c>
    </row>
    <row r="57" spans="1:10" x14ac:dyDescent="0.25">
      <c r="A57" s="77" t="s">
        <v>52</v>
      </c>
      <c r="B57" s="77"/>
      <c r="C57" s="77"/>
      <c r="D57" s="77"/>
      <c r="E57" s="77"/>
      <c r="F57" s="77"/>
      <c r="G57" s="77"/>
      <c r="H57" s="77"/>
      <c r="I57" s="77"/>
      <c r="J57" s="77"/>
    </row>
    <row r="58" spans="1:10" x14ac:dyDescent="0.25">
      <c r="A58" s="77"/>
      <c r="B58" s="77"/>
      <c r="C58" s="77"/>
      <c r="D58" s="77"/>
      <c r="E58" s="77"/>
      <c r="F58" s="77"/>
      <c r="G58" s="77"/>
      <c r="H58" s="77"/>
      <c r="I58" s="77"/>
      <c r="J58" s="77"/>
    </row>
  </sheetData>
  <mergeCells count="5">
    <mergeCell ref="B45:H45"/>
    <mergeCell ref="A20:J21"/>
    <mergeCell ref="B23:H23"/>
    <mergeCell ref="A3:J4"/>
    <mergeCell ref="A57:J58"/>
  </mergeCells>
  <printOptions horizontalCentered="1"/>
  <pageMargins left="0.70866141732283472" right="0.70866141732283472" top="0.86614173228346458" bottom="0.74803149606299213" header="0.31496062992125984" footer="0.31496062992125984"/>
  <pageSetup paperSize="9" orientation="landscape" horizontalDpi="1200" verticalDpi="1200" r:id="rId1"/>
  <headerFooter>
    <oddHeader>&amp;L&amp;"-,Negrita"&amp;K00-042GUÍA DE TRABAJOS PRÁCTICOS.UNIDAD XII&amp;R&amp;"-,Negrita"&amp;K00-043Marina Soledad Beltramo</oddHeader>
    <oddFooter>&amp;L&amp;G &amp;C&amp;"-,Negrita"&amp;K00-047UCC. FACEA. IMPUESTOS I. Cát. "B"&amp;R&amp;"-,Negrita"&amp;K00-047Página &amp;P de &amp;N</oddFooter>
  </headerFooter>
  <ignoredErrors>
    <ignoredError sqref="D49" formula="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tabSelected="1" showRuler="0" view="pageLayout" topLeftCell="A2" zoomScale="110" zoomScalePageLayoutView="110" workbookViewId="0">
      <selection activeCell="B16" sqref="B16"/>
    </sheetView>
  </sheetViews>
  <sheetFormatPr baseColWidth="10" defaultColWidth="11.5703125" defaultRowHeight="15" x14ac:dyDescent="0.25"/>
  <cols>
    <col min="1" max="1" width="11.5703125" style="1"/>
    <col min="2" max="2" width="14.140625" style="1" customWidth="1"/>
    <col min="3" max="3" width="11.5703125" style="1"/>
    <col min="4" max="4" width="14.42578125" style="1" customWidth="1"/>
    <col min="5" max="5" width="15.85546875" style="1" customWidth="1"/>
    <col min="6" max="6" width="11.5703125" style="1" customWidth="1"/>
    <col min="7" max="7" width="11.42578125" style="1" customWidth="1"/>
    <col min="8" max="8" width="15.28515625" style="1" customWidth="1"/>
    <col min="9" max="9" width="12.5703125" style="1" customWidth="1"/>
    <col min="10" max="16384" width="11.5703125" style="1"/>
  </cols>
  <sheetData>
    <row r="1" spans="1:11" ht="15.75" x14ac:dyDescent="0.25">
      <c r="A1" s="3" t="s">
        <v>53</v>
      </c>
    </row>
    <row r="2" spans="1:11" ht="15.75" thickBot="1" x14ac:dyDescent="0.3"/>
    <row r="3" spans="1:11" x14ac:dyDescent="0.25">
      <c r="A3" s="89" t="s">
        <v>58</v>
      </c>
      <c r="B3" s="90"/>
      <c r="C3" s="90"/>
      <c r="D3" s="90"/>
      <c r="E3" s="90"/>
      <c r="F3" s="90"/>
      <c r="G3" s="90"/>
      <c r="H3" s="90"/>
      <c r="I3" s="90"/>
      <c r="J3" s="91"/>
      <c r="K3" s="30"/>
    </row>
    <row r="4" spans="1:11" ht="15.75" thickBot="1" x14ac:dyDescent="0.3">
      <c r="A4" s="92"/>
      <c r="B4" s="93"/>
      <c r="C4" s="93"/>
      <c r="D4" s="93"/>
      <c r="E4" s="93"/>
      <c r="F4" s="93"/>
      <c r="G4" s="93"/>
      <c r="H4" s="93"/>
      <c r="I4" s="93"/>
      <c r="J4" s="94"/>
      <c r="K4" s="30"/>
    </row>
    <row r="6" spans="1:11" x14ac:dyDescent="0.25">
      <c r="A6" s="2" t="s">
        <v>0</v>
      </c>
    </row>
    <row r="8" spans="1:11" ht="15" customHeight="1" x14ac:dyDescent="0.25">
      <c r="A8" s="77" t="s">
        <v>54</v>
      </c>
      <c r="B8" s="77"/>
      <c r="C8" s="77"/>
      <c r="D8" s="77"/>
      <c r="E8" s="77"/>
      <c r="F8" s="77"/>
      <c r="G8" s="77"/>
      <c r="H8" s="77"/>
      <c r="I8" s="77"/>
      <c r="J8" s="77"/>
      <c r="K8" s="38"/>
    </row>
    <row r="9" spans="1:11" x14ac:dyDescent="0.25">
      <c r="A9" s="77"/>
      <c r="B9" s="77"/>
      <c r="C9" s="77"/>
      <c r="D9" s="77"/>
      <c r="E9" s="77"/>
      <c r="F9" s="77"/>
      <c r="G9" s="77"/>
      <c r="H9" s="77"/>
      <c r="I9" s="77"/>
      <c r="J9" s="77"/>
      <c r="K9" s="38"/>
    </row>
    <row r="10" spans="1:11" x14ac:dyDescent="0.25">
      <c r="A10" s="77"/>
      <c r="B10" s="77"/>
      <c r="C10" s="77"/>
      <c r="D10" s="77"/>
      <c r="E10" s="77"/>
      <c r="F10" s="77"/>
      <c r="G10" s="77"/>
      <c r="H10" s="77"/>
      <c r="I10" s="77"/>
      <c r="J10" s="77"/>
      <c r="K10" s="38"/>
    </row>
    <row r="11" spans="1:11" ht="15.75" thickBot="1" x14ac:dyDescent="0.3"/>
    <row r="12" spans="1:11" ht="15.75" thickBot="1" x14ac:dyDescent="0.3">
      <c r="D12" s="78" t="s">
        <v>55</v>
      </c>
      <c r="E12" s="79"/>
      <c r="F12" s="79"/>
      <c r="G12" s="79"/>
      <c r="H12" s="80"/>
    </row>
    <row r="13" spans="1:11" x14ac:dyDescent="0.25">
      <c r="D13" s="13" t="s">
        <v>57</v>
      </c>
      <c r="E13" s="14"/>
      <c r="F13" s="14"/>
      <c r="G13" s="14"/>
      <c r="H13" s="15">
        <f>+F14*F15</f>
        <v>12996</v>
      </c>
    </row>
    <row r="14" spans="1:11" x14ac:dyDescent="0.25">
      <c r="D14" s="13"/>
      <c r="E14" s="14" t="s">
        <v>56</v>
      </c>
      <c r="F14" s="50">
        <v>1440</v>
      </c>
      <c r="G14" s="14"/>
      <c r="H14" s="23"/>
    </row>
    <row r="15" spans="1:11" x14ac:dyDescent="0.25">
      <c r="D15" s="13"/>
      <c r="E15" s="14" t="s">
        <v>75</v>
      </c>
      <c r="F15" s="51">
        <v>9.0250000000000004</v>
      </c>
      <c r="G15" s="14"/>
      <c r="H15" s="23"/>
    </row>
    <row r="16" spans="1:11" ht="15.75" thickBot="1" x14ac:dyDescent="0.3">
      <c r="D16" s="13" t="s">
        <v>59</v>
      </c>
      <c r="E16" s="14"/>
      <c r="F16" s="52">
        <v>0.7</v>
      </c>
      <c r="G16" s="14"/>
      <c r="H16" s="15">
        <f>+H13*F16</f>
        <v>9097.1999999999989</v>
      </c>
    </row>
    <row r="17" spans="1:10" ht="15.75" thickBot="1" x14ac:dyDescent="0.3">
      <c r="D17" s="9" t="s">
        <v>45</v>
      </c>
      <c r="E17" s="10"/>
      <c r="F17" s="49">
        <v>0.35</v>
      </c>
      <c r="G17" s="10"/>
      <c r="H17" s="12">
        <f>+H16*F17</f>
        <v>3184.0199999999995</v>
      </c>
    </row>
    <row r="18" spans="1:10" ht="15.75" thickBot="1" x14ac:dyDescent="0.3">
      <c r="D18" s="78" t="s">
        <v>73</v>
      </c>
      <c r="E18" s="79"/>
      <c r="F18" s="79"/>
      <c r="G18" s="79"/>
      <c r="H18" s="12">
        <f>+H13-H17</f>
        <v>9811.98</v>
      </c>
    </row>
    <row r="19" spans="1:10" x14ac:dyDescent="0.25">
      <c r="D19" s="76"/>
      <c r="E19" s="76"/>
      <c r="F19" s="76"/>
      <c r="G19" s="76"/>
      <c r="H19" s="75"/>
    </row>
    <row r="20" spans="1:10" x14ac:dyDescent="0.25">
      <c r="A20" s="77" t="s">
        <v>76</v>
      </c>
      <c r="B20" s="77"/>
      <c r="C20" s="77"/>
      <c r="D20" s="77"/>
      <c r="E20" s="77"/>
      <c r="F20" s="77"/>
      <c r="G20" s="77"/>
      <c r="H20" s="77"/>
      <c r="I20" s="77"/>
      <c r="J20" s="77"/>
    </row>
    <row r="21" spans="1:10" x14ac:dyDescent="0.25">
      <c r="A21" s="77"/>
      <c r="B21" s="77"/>
      <c r="C21" s="77"/>
      <c r="D21" s="77"/>
      <c r="E21" s="77"/>
      <c r="F21" s="77"/>
      <c r="G21" s="77"/>
      <c r="H21" s="77"/>
      <c r="I21" s="77"/>
      <c r="J21" s="77"/>
    </row>
    <row r="22" spans="1:10" x14ac:dyDescent="0.25">
      <c r="A22" s="77"/>
      <c r="B22" s="77"/>
      <c r="C22" s="77"/>
      <c r="D22" s="77"/>
      <c r="E22" s="77"/>
      <c r="F22" s="77"/>
      <c r="G22" s="77"/>
      <c r="H22" s="77"/>
      <c r="I22" s="77"/>
      <c r="J22" s="77"/>
    </row>
    <row r="23" spans="1:10" x14ac:dyDescent="0.25">
      <c r="A23" s="77"/>
      <c r="B23" s="77"/>
      <c r="C23" s="77"/>
      <c r="D23" s="77"/>
      <c r="E23" s="77"/>
      <c r="F23" s="77"/>
      <c r="G23" s="77"/>
      <c r="H23" s="77"/>
      <c r="I23" s="77"/>
      <c r="J23" s="77"/>
    </row>
    <row r="25" spans="1:10" ht="15" customHeight="1" x14ac:dyDescent="0.25">
      <c r="A25" s="77" t="s">
        <v>69</v>
      </c>
      <c r="B25" s="77"/>
      <c r="C25" s="77"/>
      <c r="D25" s="77"/>
      <c r="E25" s="77"/>
      <c r="F25" s="77"/>
      <c r="G25" s="77"/>
      <c r="H25" s="77"/>
      <c r="I25" s="77"/>
      <c r="J25" s="77"/>
    </row>
    <row r="26" spans="1:10" ht="15" customHeight="1" x14ac:dyDescent="0.25">
      <c r="A26" s="77"/>
      <c r="B26" s="77"/>
      <c r="C26" s="77"/>
      <c r="D26" s="77"/>
      <c r="E26" s="77"/>
      <c r="F26" s="77"/>
      <c r="G26" s="77"/>
      <c r="H26" s="77"/>
      <c r="I26" s="77"/>
      <c r="J26" s="77"/>
    </row>
    <row r="28" spans="1:10" x14ac:dyDescent="0.25">
      <c r="A28" s="2" t="s">
        <v>60</v>
      </c>
      <c r="B28" s="2"/>
      <c r="C28" s="53">
        <f>+C29*C30</f>
        <v>0.24499999999999997</v>
      </c>
      <c r="G28" s="2" t="s">
        <v>62</v>
      </c>
      <c r="H28" s="7" t="s">
        <v>65</v>
      </c>
      <c r="I28" s="48">
        <f>+(H13*100)/(100-(C28*100))</f>
        <v>17213.245033112584</v>
      </c>
    </row>
    <row r="29" spans="1:10" x14ac:dyDescent="0.25">
      <c r="A29" s="1" t="s">
        <v>61</v>
      </c>
      <c r="C29" s="47">
        <v>0.35</v>
      </c>
      <c r="H29" s="4" t="s">
        <v>63</v>
      </c>
    </row>
    <row r="30" spans="1:10" x14ac:dyDescent="0.25">
      <c r="A30" s="1" t="s">
        <v>59</v>
      </c>
      <c r="C30" s="47">
        <v>0.7</v>
      </c>
    </row>
    <row r="31" spans="1:10" x14ac:dyDescent="0.25">
      <c r="C31" s="47"/>
    </row>
    <row r="32" spans="1:10" ht="15.75" thickBot="1" x14ac:dyDescent="0.3"/>
    <row r="33" spans="2:8" ht="15.75" thickBot="1" x14ac:dyDescent="0.3">
      <c r="D33" s="78" t="s">
        <v>55</v>
      </c>
      <c r="E33" s="79"/>
      <c r="F33" s="79"/>
      <c r="G33" s="79"/>
      <c r="H33" s="80"/>
    </row>
    <row r="34" spans="2:8" x14ac:dyDescent="0.25">
      <c r="D34" s="13" t="s">
        <v>62</v>
      </c>
      <c r="E34" s="14"/>
      <c r="F34" s="14"/>
      <c r="G34" s="14"/>
      <c r="H34" s="15">
        <f>+I28</f>
        <v>17213.245033112584</v>
      </c>
    </row>
    <row r="35" spans="2:8" x14ac:dyDescent="0.25">
      <c r="D35" s="13" t="str">
        <f>+A29</f>
        <v>Alicuota del IIGG</v>
      </c>
      <c r="E35" s="14"/>
      <c r="F35" s="54">
        <v>0.35</v>
      </c>
      <c r="G35" s="14"/>
      <c r="H35" s="23"/>
    </row>
    <row r="36" spans="2:8" ht="15.75" thickBot="1" x14ac:dyDescent="0.3">
      <c r="D36" s="13" t="str">
        <f>+A30</f>
        <v>Ganancia de fuente argentina</v>
      </c>
      <c r="E36" s="14"/>
      <c r="F36" s="55">
        <v>0.7</v>
      </c>
      <c r="G36" s="14"/>
      <c r="H36" s="23"/>
    </row>
    <row r="37" spans="2:8" ht="15.75" thickBot="1" x14ac:dyDescent="0.3">
      <c r="D37" s="9" t="s">
        <v>45</v>
      </c>
      <c r="E37" s="10"/>
      <c r="F37" s="49"/>
      <c r="G37" s="10"/>
      <c r="H37" s="12">
        <f>+H34*F35*F36</f>
        <v>4217.2450331125829</v>
      </c>
    </row>
    <row r="38" spans="2:8" ht="15.75" thickBot="1" x14ac:dyDescent="0.3">
      <c r="D38" s="78" t="s">
        <v>74</v>
      </c>
      <c r="E38" s="79"/>
      <c r="F38" s="79"/>
      <c r="G38" s="79"/>
      <c r="H38" s="12">
        <f>+H13+H37</f>
        <v>17213.245033112584</v>
      </c>
    </row>
    <row r="39" spans="2:8" x14ac:dyDescent="0.25">
      <c r="D39" s="76"/>
      <c r="E39" s="76"/>
      <c r="F39" s="76"/>
      <c r="G39" s="76"/>
      <c r="H39" s="75"/>
    </row>
    <row r="40" spans="2:8" x14ac:dyDescent="0.25">
      <c r="B40" s="72" t="s">
        <v>64</v>
      </c>
      <c r="C40" s="72"/>
      <c r="D40" s="56">
        <f>+I28-H37</f>
        <v>12996</v>
      </c>
      <c r="G40" s="1" t="s">
        <v>66</v>
      </c>
      <c r="H40" s="56">
        <f>+H13*(H41/100)</f>
        <v>4217.2450331125829</v>
      </c>
    </row>
    <row r="41" spans="2:8" x14ac:dyDescent="0.25">
      <c r="G41" s="1" t="s">
        <v>67</v>
      </c>
      <c r="H41" s="1">
        <f>+(100*24.5)/(100-24.5)</f>
        <v>32.450331125827816</v>
      </c>
    </row>
  </sheetData>
  <mergeCells count="8">
    <mergeCell ref="D38:G38"/>
    <mergeCell ref="D33:H33"/>
    <mergeCell ref="A8:J10"/>
    <mergeCell ref="A3:J4"/>
    <mergeCell ref="D12:H12"/>
    <mergeCell ref="A25:J26"/>
    <mergeCell ref="D18:G18"/>
    <mergeCell ref="A20:J23"/>
  </mergeCells>
  <printOptions horizontalCentered="1"/>
  <pageMargins left="0.70866141732283472" right="0.70866141732283472" top="0.86614173228346458" bottom="0.74803149606299213" header="0.31496062992125984" footer="0.31496062992125984"/>
  <pageSetup paperSize="9" orientation="landscape" horizontalDpi="1200" verticalDpi="1200" r:id="rId1"/>
  <headerFooter>
    <oddHeader>&amp;L&amp;"-,Negrita"&amp;K00-044GUÍA DE TRABAJOS PRÁCTICOS.UNIDAD XII&amp;R&amp;"-,Negrita"&amp;K00-045Marina Soledad Beltramo</oddHeader>
    <oddFooter>&amp;L&amp;G &amp;C&amp;"-,Negrita"&amp;K00-048UCC. FACEA. IMPUESTOS I. Cát. "B"&amp;R&amp;"-,Negrita"&amp;K00-048Página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12.01</vt:lpstr>
      <vt:lpstr>12.02</vt:lpstr>
      <vt:lpstr>12.03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HugoP</dc:creator>
  <cp:lastModifiedBy>Eleonora</cp:lastModifiedBy>
  <cp:lastPrinted>2016-06-30T20:53:52Z</cp:lastPrinted>
  <dcterms:created xsi:type="dcterms:W3CDTF">2013-12-27T15:56:41Z</dcterms:created>
  <dcterms:modified xsi:type="dcterms:W3CDTF">2016-08-24T20:45:33Z</dcterms:modified>
</cp:coreProperties>
</file>