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LO\ELEO\CATOLICA\TRABAJOS\Beltramo\Unidades cerradas\"/>
    </mc:Choice>
  </mc:AlternateContent>
  <bookViews>
    <workbookView xWindow="0" yWindow="0" windowWidth="20490" windowHeight="7155"/>
  </bookViews>
  <sheets>
    <sheet name="10.01" sheetId="1" r:id="rId1"/>
    <sheet name="10.02" sheetId="2" r:id="rId2"/>
    <sheet name="10.03" sheetId="3" r:id="rId3"/>
  </sheets>
  <calcPr calcId="152511"/>
</workbook>
</file>

<file path=xl/calcChain.xml><?xml version="1.0" encoding="utf-8"?>
<calcChain xmlns="http://schemas.openxmlformats.org/spreadsheetml/2006/main">
  <c r="G46" i="1" l="1"/>
  <c r="B52" i="3"/>
  <c r="G14" i="3"/>
  <c r="F42" i="3" s="1"/>
  <c r="F38" i="3"/>
  <c r="F39" i="3" s="1"/>
  <c r="F28" i="3"/>
  <c r="F27" i="3"/>
  <c r="D28" i="3"/>
  <c r="D27" i="3"/>
  <c r="D26" i="3"/>
  <c r="C27" i="3"/>
  <c r="C28" i="3"/>
  <c r="C26" i="3"/>
  <c r="F29" i="3" l="1"/>
  <c r="D29" i="3"/>
  <c r="H29" i="3" l="1"/>
  <c r="F40" i="3" s="1"/>
  <c r="F43" i="3" l="1"/>
  <c r="G90" i="1"/>
  <c r="G91" i="1"/>
  <c r="G92" i="1"/>
  <c r="G89" i="1"/>
  <c r="B89" i="1"/>
  <c r="B93" i="1"/>
  <c r="F85" i="1"/>
  <c r="E92" i="1" s="1"/>
  <c r="D25" i="1"/>
  <c r="C51" i="3" l="1"/>
  <c r="I51" i="3" s="1"/>
  <c r="C50" i="3"/>
  <c r="E93" i="1"/>
  <c r="I91" i="1" s="1"/>
  <c r="I92" i="1" s="1"/>
  <c r="D93" i="1"/>
  <c r="F73" i="1"/>
  <c r="F71" i="1" s="1"/>
  <c r="F68" i="1"/>
  <c r="D67" i="1"/>
  <c r="D47" i="1"/>
  <c r="F43" i="1"/>
  <c r="G47" i="1" s="1"/>
  <c r="G42" i="1"/>
  <c r="D46" i="1" s="1"/>
  <c r="G38" i="1"/>
  <c r="G39" i="1" s="1"/>
  <c r="D56" i="1" s="1"/>
  <c r="D38" i="1"/>
  <c r="D16" i="1"/>
  <c r="D26" i="1"/>
  <c r="G16" i="1"/>
  <c r="G17" i="1" s="1"/>
  <c r="C52" i="3" l="1"/>
  <c r="I50" i="3"/>
  <c r="E78" i="1"/>
  <c r="G48" i="1"/>
  <c r="D58" i="1" s="1"/>
  <c r="E79" i="1"/>
  <c r="I77" i="1" s="1"/>
  <c r="I78" i="1" s="1"/>
  <c r="D59" i="1"/>
  <c r="D27" i="1"/>
  <c r="G64" i="2"/>
  <c r="G63" i="2"/>
  <c r="J53" i="2"/>
  <c r="J52" i="2"/>
  <c r="D60" i="2"/>
  <c r="D51" i="2"/>
  <c r="J51" i="2" l="1"/>
  <c r="D50" i="2"/>
  <c r="I57" i="1"/>
  <c r="I58" i="1" s="1"/>
  <c r="D55" i="2" l="1"/>
  <c r="D61" i="2" s="1"/>
  <c r="D62" i="2" s="1"/>
  <c r="J54" i="2" s="1"/>
  <c r="J56" i="2" s="1"/>
  <c r="G37" i="2"/>
  <c r="J62" i="2" l="1"/>
  <c r="J61" i="2" s="1"/>
  <c r="H72" i="2" s="1"/>
  <c r="H69" i="2"/>
  <c r="H70" i="2" s="1"/>
  <c r="E30" i="2"/>
  <c r="J25" i="2"/>
  <c r="J24" i="2"/>
  <c r="J23" i="2"/>
  <c r="G25" i="2"/>
  <c r="G24" i="2"/>
  <c r="E23" i="2"/>
  <c r="E22" i="2"/>
  <c r="H73" i="2" l="1"/>
  <c r="H74" i="2" s="1"/>
  <c r="H75" i="2" s="1"/>
  <c r="H76" i="2" s="1"/>
  <c r="E21" i="2"/>
  <c r="J22" i="2"/>
  <c r="H40" i="2" s="1"/>
  <c r="D28" i="1"/>
  <c r="I26" i="1" s="1"/>
  <c r="I27" i="1" s="1"/>
  <c r="E26" i="2" l="1"/>
  <c r="E31" i="2" s="1"/>
  <c r="E32" i="2" s="1"/>
  <c r="H37" i="2" s="1"/>
  <c r="H38" i="2" l="1"/>
  <c r="H41" i="2" l="1"/>
  <c r="H42" i="2" s="1"/>
  <c r="H43" i="2" s="1"/>
  <c r="H44" i="2" s="1"/>
</calcChain>
</file>

<file path=xl/sharedStrings.xml><?xml version="1.0" encoding="utf-8"?>
<sst xmlns="http://schemas.openxmlformats.org/spreadsheetml/2006/main" count="196" uniqueCount="135">
  <si>
    <t>DATOS DEL EJERCICIO:</t>
  </si>
  <si>
    <t>RESOLUCIÓN EJERCICIO Nº 10.01. DETERMINACIÓN DEL COSTO DE VENTAS.</t>
  </si>
  <si>
    <t>RESOLUCIÓN EJERCICIO Nº 10.03. LIQUIDACIÓN DEL IMPUESTO A LAS GANANCIAS DE TERCERA CATEGORÍA.</t>
  </si>
  <si>
    <t>RESOLUCIÓN EJERCICIO Nº 10.02. DETERMINACIÓN DE RENTA GRAVADA DE TERCERA CATEGORÍA. OPCION DE VENTA Y REEMPLAZO.</t>
  </si>
  <si>
    <t>Resultado del Ejercicio (Ganancia)</t>
  </si>
  <si>
    <t>Determinación de la Ganancia Gravada de Tercera Categoría sin ejercer la opción de venta y reemplazo</t>
  </si>
  <si>
    <t>Determinación de la Ganancia Gravada de Tercera Categoría ejerciendo la opción de venta y reemplazo.</t>
  </si>
  <si>
    <t>Valor de Venta de la casona de Cofico (Enero de 2015)</t>
  </si>
  <si>
    <t>Valor de Origen de la casona de Cofico (Febrero de 2011)</t>
  </si>
  <si>
    <t>Valor de Origen del departamento del centro (Marzo de 2015)</t>
  </si>
  <si>
    <t>Amortización casona</t>
  </si>
  <si>
    <t>Amortización departamento</t>
  </si>
  <si>
    <t>Cálculo de amortizaciones de la casona</t>
  </si>
  <si>
    <t>Amortización anual</t>
  </si>
  <si>
    <t>Valor de origen</t>
  </si>
  <si>
    <t>Porcentaje de amortización</t>
  </si>
  <si>
    <t>Porcentaje de amortización anual</t>
  </si>
  <si>
    <t>Amortización acumulada</t>
  </si>
  <si>
    <t>Cantidad de años transcurridos</t>
  </si>
  <si>
    <t>Cálculo de amortizaciones del departamento</t>
  </si>
  <si>
    <t>Valor de Origen</t>
  </si>
  <si>
    <t>Resultado de la venta de la casona</t>
  </si>
  <si>
    <t>Valor de venta</t>
  </si>
  <si>
    <t>Valor residual</t>
  </si>
  <si>
    <t>Resultado de venta</t>
  </si>
  <si>
    <t>Tercera Categoría</t>
  </si>
  <si>
    <t>GANANCIA NETA SUJETA A IMPUESTO</t>
  </si>
  <si>
    <t>Ganancia Bruta de 3° Categoría</t>
  </si>
  <si>
    <t>Amortización del departamento</t>
  </si>
  <si>
    <t>Resultado Neto del Período</t>
  </si>
  <si>
    <t>GANANCIA NETA DEL PERÍODO</t>
  </si>
  <si>
    <t>IMPUESTO DETERMINADO</t>
  </si>
  <si>
    <t>Proporción de afectación</t>
  </si>
  <si>
    <t>Valor de compra del departamento</t>
  </si>
  <si>
    <t>Afectación del Resultado de venta de la casona al costo del departamento</t>
  </si>
  <si>
    <t>Valor de venta de la casona</t>
  </si>
  <si>
    <t>Afectación</t>
  </si>
  <si>
    <t>Costo del departamento por hacer uso de la opción de venta y reemplazo</t>
  </si>
  <si>
    <t>Resultado de la venta de la casona no reinvertida en el departamento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</si>
  <si>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49, 67, 69, 82 y 83 LIG; arts. 96 DR</t>
    </r>
  </si>
  <si>
    <t>Fuente:  Libro "Impuesto a las Ganancias". 7° Ed. 2015. Cátedra de Legislación y Técnica Fiscal I. CAPÍTULO VII: GANANCIAS DE LA TERCERA CATEGORIA: DETERMINACIÓN DE LAS GANANCIAS. DESUSO. VENTA Y REEMPLAZO DE BIENES AMORTIZABLES. VENTA Y REEMPLAZO DE BIENES INMUEBLES. Páginas 359 a 364.</t>
  </si>
  <si>
    <t>Precio</t>
  </si>
  <si>
    <t>Producto</t>
  </si>
  <si>
    <t>Total</t>
  </si>
  <si>
    <t>Compras</t>
  </si>
  <si>
    <t>Existencia Inicial</t>
  </si>
  <si>
    <t>Existencia Final</t>
  </si>
  <si>
    <t>TOTAL</t>
  </si>
  <si>
    <t>AJUSTE DEL COSTO DE MERCADERÍA VENDIDA</t>
  </si>
  <si>
    <t xml:space="preserve">Costo Contable de Mercadería Vendida </t>
  </si>
  <si>
    <t xml:space="preserve">Costo Impositivo de Mercadería Vendida </t>
  </si>
  <si>
    <t xml:space="preserve">COSTO IMPOSITIVO DE MERCADERÍA VENDIDA </t>
  </si>
  <si>
    <t>Caso 1:</t>
  </si>
  <si>
    <t>Pashminas de acrílico</t>
  </si>
  <si>
    <t>Resultado Bruto</t>
  </si>
  <si>
    <t>Caso 2:</t>
  </si>
  <si>
    <t>EF al 31/12/2015 en cantidades</t>
  </si>
  <si>
    <t>Zapatos de temporada</t>
  </si>
  <si>
    <t>Zapatos de la temporada anterior</t>
  </si>
  <si>
    <t>Productos terminados</t>
  </si>
  <si>
    <t>Cantidad</t>
  </si>
  <si>
    <t>Costo de Venta Impositivo</t>
  </si>
  <si>
    <t>Costo de Venta Contable</t>
  </si>
  <si>
    <t>Caso 3:</t>
  </si>
  <si>
    <t>Caso 4:</t>
  </si>
  <si>
    <t>Ajuste al Resultado Contable</t>
  </si>
  <si>
    <t>Precio última compra</t>
  </si>
  <si>
    <t>Existencia final al 30/11/2015 en cantidades</t>
  </si>
  <si>
    <t>EI al 01/12/2014 en cantidades</t>
  </si>
  <si>
    <t>Existencia Inicial Impositiva</t>
  </si>
  <si>
    <t>Stock Inicial impositivo al 01/01/2015</t>
  </si>
  <si>
    <t>Stock Final impositivo al 31/12/2015</t>
  </si>
  <si>
    <t>Cálculo de la Existencia Inicial Impositiva</t>
  </si>
  <si>
    <t>Cálculo de la Existencia Final Impositiva</t>
  </si>
  <si>
    <t>Existencia Final Impositiva</t>
  </si>
  <si>
    <t>Existencia Final Impositiva al 30/09/2015</t>
  </si>
  <si>
    <t>Precio de plaza</t>
  </si>
  <si>
    <t>COSTO DE VENTA IMPOSITIVO</t>
  </si>
  <si>
    <t>AJUSTE DEL COSTO DE VENTA</t>
  </si>
  <si>
    <t>Existencia Inicial Impositiva al 1/10/2014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</si>
  <si>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52 y 56 LIG; arts. 74, 75, 85 y 86 DR</t>
    </r>
  </si>
  <si>
    <t>Vida Útil</t>
  </si>
  <si>
    <t>Afectación a la actividad</t>
  </si>
  <si>
    <t>Amortización anual computable</t>
  </si>
  <si>
    <t>Amortizaciones del Utilitario</t>
  </si>
  <si>
    <t>Carlos Mayorga</t>
  </si>
  <si>
    <t>La Oficina S.A.</t>
  </si>
  <si>
    <t>Traslados TLS S.R.L.</t>
  </si>
  <si>
    <t>Incobrables</t>
  </si>
  <si>
    <t>Monto</t>
  </si>
  <si>
    <t>SI/NO</t>
  </si>
  <si>
    <t>No cumple con el artículo 136 del DR</t>
  </si>
  <si>
    <t>SI</t>
  </si>
  <si>
    <t>NO</t>
  </si>
  <si>
    <t>Cumple con el artículo 136 del DR</t>
  </si>
  <si>
    <t>Cumple con el artículo 87 inc. b) de la LIG y artículos 133 y 136 del DR</t>
  </si>
  <si>
    <t>Incobrables contables</t>
  </si>
  <si>
    <t>Incobrables Impositivos</t>
  </si>
  <si>
    <t>Deudor</t>
  </si>
  <si>
    <t>Determinación del Resultado Impositivo</t>
  </si>
  <si>
    <t>Ingreso por servicios</t>
  </si>
  <si>
    <t>Costo de servicios prestados</t>
  </si>
  <si>
    <t>Amortización Utilitario</t>
  </si>
  <si>
    <t>Resultado Impositivo del Ejercicio</t>
  </si>
  <si>
    <t>Estado de Resultados Impositivo al 31/12/2015</t>
  </si>
  <si>
    <t>Socio</t>
  </si>
  <si>
    <t>Manuel</t>
  </si>
  <si>
    <t>Ulises</t>
  </si>
  <si>
    <t>Porcentaje de participación</t>
  </si>
  <si>
    <t>Totales</t>
  </si>
  <si>
    <t>Motivo. Normativa vigente</t>
  </si>
  <si>
    <t>Art. 70 DR</t>
  </si>
  <si>
    <t>Art. 133 y 136 DR</t>
  </si>
  <si>
    <t>Art. 84 y 88 LIG</t>
  </si>
  <si>
    <t>Artículos Normativa</t>
  </si>
  <si>
    <t>Ventas devengadas</t>
  </si>
  <si>
    <t>Gastos Administrativos</t>
  </si>
  <si>
    <t>Distribución del Resultado Impositivo del Ejercicio a los socios y determinación del Impuesto a las Ganancias a ingresar al Fisco</t>
  </si>
  <si>
    <t>Resultado de la Sociedad: Renta de 3° Categoría. Ganancia Neta sujeta a Impuesto</t>
  </si>
  <si>
    <t>Impuesto Determinado</t>
  </si>
  <si>
    <t>Impuesto a las Ganancias a ingresar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</si>
  <si>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50, 82, 84, 87, 88 y 90 LIG; arts. 70, 133 y 136 DR; RG (AFIP) 2791</t>
    </r>
  </si>
  <si>
    <t>(($182.000-$120.000)*35%)+$28.500</t>
  </si>
  <si>
    <t>Compra de la casona de Cofico</t>
  </si>
  <si>
    <t>Venta de la casona de cofico</t>
  </si>
  <si>
    <t>Ejercicio 2015</t>
  </si>
  <si>
    <t>Compra del departamento del centro</t>
  </si>
  <si>
    <t>Cierre de ejercicio</t>
  </si>
  <si>
    <t>Productos en proceso al 75%</t>
  </si>
  <si>
    <t>(Artículo 56 L.I.G.)</t>
  </si>
  <si>
    <t>(Artículo 86 D.R.)</t>
  </si>
  <si>
    <t>Cantidad de años transcurridos (2011 al 2014)</t>
  </si>
  <si>
    <t>Rentas Gravadas por el Período Fiscal 2015</t>
  </si>
  <si>
    <t>(*)</t>
  </si>
  <si>
    <t>(*) A fin de calcular el Resultado Impositivo del Ejercicio queda expresado el monto de incobrables impositivos (-$42.000,00 + $9.000,00 = $33.000,00).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</si>
</sst>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0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4" fillId="0" borderId="0" xfId="0" applyNumberFormat="1" applyFont="1"/>
    <xf numFmtId="164" fontId="6" fillId="0" borderId="0" xfId="0" applyNumberFormat="1" applyFont="1" applyAlignment="1">
      <alignment horizontal="center"/>
    </xf>
    <xf numFmtId="165" fontId="0" fillId="0" borderId="0" xfId="2" applyFont="1"/>
    <xf numFmtId="9" fontId="0" fillId="0" borderId="0" xfId="3" applyFont="1"/>
    <xf numFmtId="4" fontId="0" fillId="0" borderId="0" xfId="0" applyNumberFormat="1" applyBorder="1"/>
    <xf numFmtId="4" fontId="0" fillId="0" borderId="0" xfId="0" applyNumberFormat="1" applyBorder="1" applyAlignment="1"/>
    <xf numFmtId="0" fontId="0" fillId="0" borderId="0" xfId="1" applyNumberFormat="1" applyFont="1" applyBorder="1"/>
    <xf numFmtId="0" fontId="0" fillId="0" borderId="0" xfId="0" applyNumberFormat="1" applyBorder="1" applyAlignment="1">
      <alignment horizontal="center"/>
    </xf>
    <xf numFmtId="165" fontId="1" fillId="0" borderId="0" xfId="2" applyFont="1"/>
    <xf numFmtId="4" fontId="0" fillId="0" borderId="0" xfId="0" applyNumberFormat="1" applyAlignment="1">
      <alignment horizontal="right"/>
    </xf>
    <xf numFmtId="165" fontId="1" fillId="0" borderId="0" xfId="2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0" borderId="8" xfId="0" applyNumberFormat="1" applyFont="1" applyBorder="1" applyAlignment="1"/>
    <xf numFmtId="4" fontId="0" fillId="0" borderId="8" xfId="0" applyNumberFormat="1" applyBorder="1" applyAlignment="1">
      <alignment horizontal="right"/>
    </xf>
    <xf numFmtId="165" fontId="1" fillId="0" borderId="11" xfId="2" applyFont="1" applyBorder="1"/>
    <xf numFmtId="4" fontId="0" fillId="0" borderId="13" xfId="0" applyNumberFormat="1" applyBorder="1"/>
    <xf numFmtId="4" fontId="0" fillId="0" borderId="14" xfId="0" applyNumberFormat="1" applyBorder="1"/>
    <xf numFmtId="4" fontId="0" fillId="0" borderId="0" xfId="0" applyNumberFormat="1" applyBorder="1" applyAlignment="1">
      <alignment horizontal="right"/>
    </xf>
    <xf numFmtId="165" fontId="0" fillId="0" borderId="14" xfId="2" applyFont="1" applyBorder="1"/>
    <xf numFmtId="4" fontId="0" fillId="0" borderId="15" xfId="0" applyNumberFormat="1" applyBorder="1"/>
    <xf numFmtId="165" fontId="5" fillId="0" borderId="16" xfId="2" applyFont="1" applyBorder="1"/>
    <xf numFmtId="4" fontId="0" fillId="0" borderId="17" xfId="0" applyNumberFormat="1" applyBorder="1" applyAlignment="1">
      <alignment horizontal="center"/>
    </xf>
    <xf numFmtId="165" fontId="0" fillId="0" borderId="18" xfId="2" applyFont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9" fontId="0" fillId="0" borderId="10" xfId="3" applyFont="1" applyBorder="1"/>
    <xf numFmtId="4" fontId="0" fillId="0" borderId="10" xfId="0" applyNumberFormat="1" applyBorder="1"/>
    <xf numFmtId="9" fontId="1" fillId="0" borderId="0" xfId="3" applyFont="1"/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 vertical="justify" wrapText="1"/>
    </xf>
    <xf numFmtId="4" fontId="3" fillId="0" borderId="0" xfId="0" applyNumberFormat="1" applyFont="1"/>
    <xf numFmtId="4" fontId="0" fillId="0" borderId="8" xfId="0" applyNumberFormat="1" applyBorder="1"/>
    <xf numFmtId="165" fontId="0" fillId="0" borderId="16" xfId="2" applyFont="1" applyBorder="1"/>
    <xf numFmtId="4" fontId="0" fillId="0" borderId="0" xfId="0" applyNumberFormat="1" applyAlignment="1">
      <alignment horizontal="center"/>
    </xf>
    <xf numFmtId="165" fontId="0" fillId="0" borderId="0" xfId="2" applyFont="1" applyBorder="1"/>
    <xf numFmtId="4" fontId="0" fillId="0" borderId="0" xfId="0" applyNumberFormat="1" applyBorder="1" applyAlignment="1">
      <alignment horizontal="center"/>
    </xf>
    <xf numFmtId="4" fontId="0" fillId="0" borderId="0" xfId="0" applyNumberFormat="1" applyAlignment="1"/>
    <xf numFmtId="4" fontId="0" fillId="0" borderId="25" xfId="0" applyNumberFormat="1" applyBorder="1"/>
    <xf numFmtId="165" fontId="0" fillId="0" borderId="8" xfId="2" applyFont="1" applyBorder="1"/>
    <xf numFmtId="4" fontId="0" fillId="0" borderId="0" xfId="0" applyNumberFormat="1" applyBorder="1" applyAlignment="1">
      <alignment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17" xfId="0" applyNumberFormat="1" applyBorder="1"/>
    <xf numFmtId="4" fontId="0" fillId="0" borderId="27" xfId="0" applyNumberFormat="1" applyBorder="1" applyAlignment="1">
      <alignment horizontal="center" vertical="center" wrapText="1"/>
    </xf>
    <xf numFmtId="165" fontId="0" fillId="0" borderId="24" xfId="2" applyFon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165" fontId="1" fillId="0" borderId="18" xfId="2" applyFont="1" applyBorder="1"/>
    <xf numFmtId="4" fontId="1" fillId="0" borderId="0" xfId="0" applyNumberFormat="1" applyFont="1" applyBorder="1" applyAlignment="1"/>
    <xf numFmtId="4" fontId="1" fillId="0" borderId="0" xfId="0" applyNumberFormat="1" applyFont="1" applyBorder="1" applyAlignment="1">
      <alignment vertical="center" wrapText="1"/>
    </xf>
    <xf numFmtId="4" fontId="1" fillId="0" borderId="19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5" fontId="1" fillId="0" borderId="0" xfId="2" applyFont="1" applyBorder="1"/>
    <xf numFmtId="165" fontId="0" fillId="0" borderId="27" xfId="2" applyFont="1" applyBorder="1" applyAlignment="1">
      <alignment horizontal="center"/>
    </xf>
    <xf numFmtId="4" fontId="0" fillId="0" borderId="7" xfId="0" applyNumberFormat="1" applyBorder="1"/>
    <xf numFmtId="4" fontId="0" fillId="0" borderId="7" xfId="0" applyNumberFormat="1" applyBorder="1" applyAlignment="1">
      <alignment horizontal="right"/>
    </xf>
    <xf numFmtId="3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165" fontId="0" fillId="0" borderId="3" xfId="2" applyFont="1" applyBorder="1"/>
    <xf numFmtId="3" fontId="0" fillId="0" borderId="0" xfId="0" applyNumberFormat="1" applyBorder="1" applyAlignment="1"/>
    <xf numFmtId="4" fontId="0" fillId="0" borderId="27" xfId="0" applyNumberFormat="1" applyBorder="1" applyAlignment="1">
      <alignment horizontal="center" vertical="center"/>
    </xf>
    <xf numFmtId="165" fontId="0" fillId="0" borderId="14" xfId="2" applyFont="1" applyBorder="1" applyAlignment="1">
      <alignment horizontal="right"/>
    </xf>
    <xf numFmtId="4" fontId="7" fillId="0" borderId="0" xfId="0" applyNumberFormat="1" applyFont="1"/>
    <xf numFmtId="165" fontId="7" fillId="0" borderId="0" xfId="2" applyFont="1"/>
    <xf numFmtId="4" fontId="0" fillId="0" borderId="2" xfId="0" applyNumberFormat="1" applyBorder="1" applyAlignment="1">
      <alignment horizontal="right"/>
    </xf>
    <xf numFmtId="165" fontId="0" fillId="0" borderId="31" xfId="2" applyFont="1" applyBorder="1"/>
    <xf numFmtId="9" fontId="0" fillId="0" borderId="12" xfId="3" applyFont="1" applyBorder="1" applyAlignment="1">
      <alignment horizontal="center"/>
    </xf>
    <xf numFmtId="165" fontId="0" fillId="0" borderId="12" xfId="2" applyFont="1" applyBorder="1" applyAlignment="1">
      <alignment horizontal="center"/>
    </xf>
    <xf numFmtId="4" fontId="0" fillId="0" borderId="0" xfId="0" applyNumberFormat="1" applyFont="1" applyBorder="1" applyAlignment="1"/>
    <xf numFmtId="165" fontId="5" fillId="0" borderId="14" xfId="2" applyFont="1" applyBorder="1"/>
    <xf numFmtId="9" fontId="0" fillId="0" borderId="25" xfId="3" applyFont="1" applyBorder="1" applyAlignment="1">
      <alignment horizontal="center"/>
    </xf>
    <xf numFmtId="9" fontId="0" fillId="0" borderId="7" xfId="3" applyFont="1" applyBorder="1" applyAlignment="1">
      <alignment horizontal="center"/>
    </xf>
    <xf numFmtId="4" fontId="0" fillId="0" borderId="30" xfId="0" applyNumberFormat="1" applyBorder="1"/>
    <xf numFmtId="4" fontId="0" fillId="0" borderId="22" xfId="0" applyNumberFormat="1" applyBorder="1"/>
    <xf numFmtId="4" fontId="0" fillId="0" borderId="12" xfId="0" applyNumberFormat="1" applyBorder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 vertical="top"/>
    </xf>
    <xf numFmtId="165" fontId="0" fillId="0" borderId="14" xfId="2" applyFont="1" applyFill="1" applyBorder="1"/>
    <xf numFmtId="4" fontId="0" fillId="0" borderId="0" xfId="0" applyNumberFormat="1" applyFill="1"/>
    <xf numFmtId="4" fontId="1" fillId="0" borderId="17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0" fillId="0" borderId="28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4" fontId="1" fillId="0" borderId="7" xfId="0" applyNumberFormat="1" applyFon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165" fontId="0" fillId="0" borderId="28" xfId="2" applyFont="1" applyBorder="1" applyAlignment="1">
      <alignment horizontal="center"/>
    </xf>
    <xf numFmtId="165" fontId="0" fillId="0" borderId="29" xfId="2" applyFont="1" applyBorder="1" applyAlignment="1">
      <alignment horizontal="center"/>
    </xf>
    <xf numFmtId="4" fontId="0" fillId="0" borderId="0" xfId="0" applyNumberForma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left" vertical="center"/>
    </xf>
    <xf numFmtId="4" fontId="2" fillId="0" borderId="3" xfId="0" applyNumberFormat="1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left" vertical="center"/>
    </xf>
    <xf numFmtId="4" fontId="0" fillId="0" borderId="17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1" fillId="0" borderId="0" xfId="0" applyNumberFormat="1" applyFont="1" applyAlignment="1">
      <alignment horizontal="center" wrapText="1"/>
    </xf>
    <xf numFmtId="165" fontId="1" fillId="0" borderId="0" xfId="2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justify" vertical="justify"/>
    </xf>
    <xf numFmtId="4" fontId="1" fillId="0" borderId="9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 wrapText="1"/>
    </xf>
    <xf numFmtId="4" fontId="0" fillId="0" borderId="7" xfId="0" applyNumberFormat="1" applyBorder="1" applyAlignment="1">
      <alignment horizontal="center" wrapText="1"/>
    </xf>
    <xf numFmtId="4" fontId="0" fillId="0" borderId="3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34" xfId="0" applyNumberFormat="1" applyBorder="1" applyAlignment="1">
      <alignment horizontal="center" wrapText="1"/>
    </xf>
    <xf numFmtId="4" fontId="0" fillId="0" borderId="14" xfId="0" applyNumberFormat="1" applyBorder="1" applyAlignment="1">
      <alignment horizontal="center" wrapText="1"/>
    </xf>
    <xf numFmtId="4" fontId="0" fillId="0" borderId="26" xfId="0" applyNumberFormat="1" applyBorder="1" applyAlignment="1">
      <alignment horizontal="center" wrapText="1"/>
    </xf>
    <xf numFmtId="4" fontId="0" fillId="0" borderId="23" xfId="0" applyNumberFormat="1" applyBorder="1" applyAlignment="1">
      <alignment horizontal="center" wrapText="1"/>
    </xf>
    <xf numFmtId="165" fontId="0" fillId="0" borderId="32" xfId="2" applyFont="1" applyBorder="1" applyAlignment="1">
      <alignment horizontal="center"/>
    </xf>
    <xf numFmtId="165" fontId="0" fillId="0" borderId="33" xfId="2" applyFont="1" applyBorder="1" applyAlignment="1">
      <alignment horizontal="center"/>
    </xf>
    <xf numFmtId="165" fontId="0" fillId="0" borderId="34" xfId="2" applyFont="1" applyBorder="1" applyAlignment="1">
      <alignment horizontal="center"/>
    </xf>
    <xf numFmtId="165" fontId="0" fillId="0" borderId="35" xfId="2" applyFont="1" applyBorder="1" applyAlignment="1">
      <alignment horizontal="center"/>
    </xf>
    <xf numFmtId="165" fontId="1" fillId="0" borderId="0" xfId="2" applyFont="1" applyBorder="1" applyAlignment="1">
      <alignment horizontal="center"/>
    </xf>
    <xf numFmtId="165" fontId="1" fillId="0" borderId="14" xfId="2" applyFont="1" applyBorder="1" applyAlignment="1">
      <alignment horizontal="center"/>
    </xf>
    <xf numFmtId="165" fontId="1" fillId="0" borderId="34" xfId="2" applyFont="1" applyBorder="1" applyAlignment="1">
      <alignment horizontal="center"/>
    </xf>
    <xf numFmtId="4" fontId="0" fillId="0" borderId="35" xfId="0" applyNumberFormat="1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165" fontId="0" fillId="0" borderId="25" xfId="2" applyFont="1" applyBorder="1" applyAlignment="1">
      <alignment horizontal="center"/>
    </xf>
    <xf numFmtId="165" fontId="0" fillId="0" borderId="26" xfId="2" applyFont="1" applyBorder="1" applyAlignment="1">
      <alignment horizontal="center"/>
    </xf>
    <xf numFmtId="165" fontId="0" fillId="0" borderId="7" xfId="2" applyFont="1" applyBorder="1" applyAlignment="1">
      <alignment horizontal="center"/>
    </xf>
    <xf numFmtId="165" fontId="0" fillId="0" borderId="24" xfId="2" applyFont="1" applyBorder="1" applyAlignment="1">
      <alignment horizontal="center"/>
    </xf>
    <xf numFmtId="165" fontId="0" fillId="0" borderId="36" xfId="2" applyFont="1" applyBorder="1" applyAlignment="1">
      <alignment horizontal="center"/>
    </xf>
    <xf numFmtId="165" fontId="0" fillId="0" borderId="12" xfId="2" applyFont="1" applyBorder="1" applyAlignment="1">
      <alignment horizontal="center"/>
    </xf>
    <xf numFmtId="165" fontId="0" fillId="0" borderId="37" xfId="2" applyFont="1" applyBorder="1" applyAlignment="1">
      <alignment horizontal="center"/>
    </xf>
    <xf numFmtId="4" fontId="0" fillId="0" borderId="34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165" fontId="0" fillId="0" borderId="18" xfId="2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65" fontId="0" fillId="0" borderId="0" xfId="2" applyFont="1" applyBorder="1" applyAlignment="1">
      <alignment horizontal="center"/>
    </xf>
    <xf numFmtId="165" fontId="0" fillId="0" borderId="14" xfId="2" applyFont="1" applyBorder="1" applyAlignment="1">
      <alignment horizontal="center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165" fontId="0" fillId="0" borderId="0" xfId="2" applyFont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493568</xdr:colOff>
      <xdr:row>14</xdr:row>
      <xdr:rowOff>103909</xdr:rowOff>
    </xdr:from>
    <xdr:to>
      <xdr:col>9</xdr:col>
      <xdr:colOff>614799</xdr:colOff>
      <xdr:row>14</xdr:row>
      <xdr:rowOff>105497</xdr:rowOff>
    </xdr:to>
    <xdr:cxnSp macro="">
      <xdr:nvCxnSpPr>
        <xdr:cNvPr id="3" name="2 Conector recto"/>
        <xdr:cNvCxnSpPr>
          <a:endCxn id="17" idx="2"/>
        </xdr:cNvCxnSpPr>
      </xdr:nvCxnSpPr>
      <xdr:spPr>
        <a:xfrm>
          <a:off x="493568" y="2796886"/>
          <a:ext cx="7975026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432161</xdr:colOff>
      <xdr:row>14</xdr:row>
      <xdr:rowOff>9451</xdr:rowOff>
    </xdr:from>
    <xdr:to>
      <xdr:col>4</xdr:col>
      <xdr:colOff>433749</xdr:colOff>
      <xdr:row>15</xdr:row>
      <xdr:rowOff>9452</xdr:rowOff>
    </xdr:to>
    <xdr:cxnSp macro="">
      <xdr:nvCxnSpPr>
        <xdr:cNvPr id="7" name="6 Conector recto"/>
        <xdr:cNvCxnSpPr/>
      </xdr:nvCxnSpPr>
      <xdr:spPr>
        <a:xfrm rot="5400000">
          <a:off x="3827318" y="2796885"/>
          <a:ext cx="190501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480653</xdr:colOff>
      <xdr:row>13</xdr:row>
      <xdr:rowOff>187827</xdr:rowOff>
    </xdr:from>
    <xdr:to>
      <xdr:col>0</xdr:col>
      <xdr:colOff>482241</xdr:colOff>
      <xdr:row>14</xdr:row>
      <xdr:rowOff>187828</xdr:rowOff>
    </xdr:to>
    <xdr:cxnSp macro="">
      <xdr:nvCxnSpPr>
        <xdr:cNvPr id="9" name="8 Conector recto"/>
        <xdr:cNvCxnSpPr/>
      </xdr:nvCxnSpPr>
      <xdr:spPr>
        <a:xfrm rot="5400000">
          <a:off x="386196" y="2784761"/>
          <a:ext cx="190501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278030</xdr:colOff>
      <xdr:row>14</xdr:row>
      <xdr:rowOff>11183</xdr:rowOff>
    </xdr:from>
    <xdr:to>
      <xdr:col>6</xdr:col>
      <xdr:colOff>279618</xdr:colOff>
      <xdr:row>15</xdr:row>
      <xdr:rowOff>11184</xdr:rowOff>
    </xdr:to>
    <xdr:cxnSp macro="">
      <xdr:nvCxnSpPr>
        <xdr:cNvPr id="10" name="9 Conector recto"/>
        <xdr:cNvCxnSpPr/>
      </xdr:nvCxnSpPr>
      <xdr:spPr>
        <a:xfrm rot="5400000">
          <a:off x="5422323" y="2798617"/>
          <a:ext cx="190501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51954</xdr:colOff>
      <xdr:row>13</xdr:row>
      <xdr:rowOff>43296</xdr:rowOff>
    </xdr:from>
    <xdr:to>
      <xdr:col>9</xdr:col>
      <xdr:colOff>614798</xdr:colOff>
      <xdr:row>14</xdr:row>
      <xdr:rowOff>103910</xdr:rowOff>
    </xdr:to>
    <xdr:sp macro="" textlink="">
      <xdr:nvSpPr>
        <xdr:cNvPr id="17" name="16 Abrir llave"/>
        <xdr:cNvSpPr/>
      </xdr:nvSpPr>
      <xdr:spPr>
        <a:xfrm rot="16200000" flipH="1">
          <a:off x="5879524" y="207817"/>
          <a:ext cx="251114" cy="4927025"/>
        </a:xfrm>
        <a:prstGeom prst="leftBrace">
          <a:avLst>
            <a:gd name="adj1" fmla="val 8333"/>
            <a:gd name="adj2" fmla="val 50000"/>
          </a:avLst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9</xdr:col>
      <xdr:colOff>632116</xdr:colOff>
      <xdr:row>14</xdr:row>
      <xdr:rowOff>17320</xdr:rowOff>
    </xdr:from>
    <xdr:to>
      <xdr:col>9</xdr:col>
      <xdr:colOff>633704</xdr:colOff>
      <xdr:row>15</xdr:row>
      <xdr:rowOff>17321</xdr:rowOff>
    </xdr:to>
    <xdr:cxnSp macro="">
      <xdr:nvCxnSpPr>
        <xdr:cNvPr id="20" name="19 Conector recto"/>
        <xdr:cNvCxnSpPr/>
      </xdr:nvCxnSpPr>
      <xdr:spPr>
        <a:xfrm rot="5400000">
          <a:off x="8391454" y="2804754"/>
          <a:ext cx="190501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showGridLines="0" showRowColHeaders="0" tabSelected="1" showRuler="0" view="pageLayout" zoomScale="110" zoomScalePageLayoutView="110" workbookViewId="0">
      <selection activeCell="I2" sqref="I2"/>
    </sheetView>
  </sheetViews>
  <sheetFormatPr baseColWidth="10" defaultColWidth="11.5703125" defaultRowHeight="15" x14ac:dyDescent="0.25"/>
  <cols>
    <col min="1" max="1" width="11.7109375" style="1" bestFit="1" customWidth="1"/>
    <col min="2" max="2" width="15" style="1" customWidth="1"/>
    <col min="3" max="3" width="13.7109375" style="1" customWidth="1"/>
    <col min="4" max="4" width="13.28515625" style="1" customWidth="1"/>
    <col min="5" max="5" width="14.85546875" style="1" customWidth="1"/>
    <col min="6" max="7" width="13.7109375" style="1" customWidth="1"/>
    <col min="8" max="9" width="13.42578125" style="1" customWidth="1"/>
    <col min="10" max="10" width="9.7109375" style="1" customWidth="1"/>
    <col min="11" max="16384" width="11.5703125" style="1"/>
  </cols>
  <sheetData>
    <row r="1" spans="1:11" ht="15.75" x14ac:dyDescent="0.25">
      <c r="A1" s="3" t="s">
        <v>1</v>
      </c>
    </row>
    <row r="2" spans="1:11" ht="15.75" thickBot="1" x14ac:dyDescent="0.3">
      <c r="J2" s="7"/>
    </row>
    <row r="3" spans="1:11" x14ac:dyDescent="0.25">
      <c r="A3" s="112" t="s">
        <v>80</v>
      </c>
      <c r="B3" s="113"/>
      <c r="C3" s="113"/>
      <c r="D3" s="113"/>
      <c r="E3" s="113"/>
      <c r="F3" s="113"/>
      <c r="G3" s="113"/>
      <c r="H3" s="113"/>
      <c r="I3" s="114"/>
      <c r="J3" s="33"/>
      <c r="K3" s="33"/>
    </row>
    <row r="4" spans="1:11" ht="15.75" thickBot="1" x14ac:dyDescent="0.3">
      <c r="A4" s="115"/>
      <c r="B4" s="116"/>
      <c r="C4" s="116"/>
      <c r="D4" s="116"/>
      <c r="E4" s="116"/>
      <c r="F4" s="116"/>
      <c r="G4" s="116"/>
      <c r="H4" s="116"/>
      <c r="I4" s="117"/>
      <c r="J4" s="33"/>
      <c r="K4" s="33"/>
    </row>
    <row r="6" spans="1:11" x14ac:dyDescent="0.25">
      <c r="A6" s="2" t="s">
        <v>0</v>
      </c>
    </row>
    <row r="7" spans="1:11" x14ac:dyDescent="0.25">
      <c r="A7" s="35" t="s">
        <v>52</v>
      </c>
    </row>
    <row r="8" spans="1:11" ht="15" customHeight="1" x14ac:dyDescent="0.25">
      <c r="C8" s="111"/>
      <c r="D8" s="111"/>
      <c r="E8" s="111"/>
      <c r="F8" s="33"/>
      <c r="G8" s="111"/>
      <c r="H8" s="111"/>
      <c r="I8" s="111"/>
      <c r="J8" s="44"/>
    </row>
    <row r="9" spans="1:11" x14ac:dyDescent="0.25">
      <c r="C9" s="63"/>
      <c r="D9" s="96" t="s">
        <v>69</v>
      </c>
      <c r="E9" s="96"/>
      <c r="F9" s="96"/>
      <c r="G9" s="96"/>
      <c r="H9" s="8"/>
      <c r="I9" s="8"/>
      <c r="J9" s="40"/>
    </row>
    <row r="10" spans="1:11" x14ac:dyDescent="0.25">
      <c r="D10" s="1" t="s">
        <v>53</v>
      </c>
      <c r="G10" s="5">
        <v>16224</v>
      </c>
    </row>
    <row r="12" spans="1:11" ht="15" customHeight="1" x14ac:dyDescent="0.25">
      <c r="C12" s="97" t="s">
        <v>56</v>
      </c>
      <c r="D12" s="98"/>
      <c r="E12" s="99"/>
      <c r="F12" s="97" t="s">
        <v>66</v>
      </c>
      <c r="G12" s="99"/>
      <c r="H12" s="97" t="s">
        <v>42</v>
      </c>
      <c r="I12" s="99"/>
      <c r="J12" s="45"/>
    </row>
    <row r="13" spans="1:11" x14ac:dyDescent="0.25">
      <c r="C13" s="100">
        <v>93</v>
      </c>
      <c r="D13" s="101"/>
      <c r="E13" s="102"/>
      <c r="F13" s="109">
        <v>105</v>
      </c>
      <c r="G13" s="110"/>
      <c r="H13" s="107" t="s">
        <v>53</v>
      </c>
      <c r="I13" s="108"/>
      <c r="J13" s="40"/>
    </row>
    <row r="14" spans="1:11" ht="15" customHeight="1" x14ac:dyDescent="0.25"/>
    <row r="15" spans="1:11" ht="15" customHeight="1" x14ac:dyDescent="0.25">
      <c r="D15" s="106" t="s">
        <v>73</v>
      </c>
      <c r="E15" s="106"/>
      <c r="F15" s="106"/>
      <c r="G15" s="106"/>
      <c r="H15" s="52"/>
    </row>
    <row r="16" spans="1:11" x14ac:dyDescent="0.25">
      <c r="D16" s="1" t="str">
        <f>+H13</f>
        <v>Pashminas de acrílico</v>
      </c>
      <c r="G16" s="5">
        <f>+C13*F13</f>
        <v>9765</v>
      </c>
    </row>
    <row r="17" spans="1:9" x14ac:dyDescent="0.25">
      <c r="D17" s="36"/>
      <c r="E17" s="36"/>
      <c r="F17" s="16" t="s">
        <v>43</v>
      </c>
      <c r="G17" s="43">
        <f>+G16</f>
        <v>9765</v>
      </c>
    </row>
    <row r="18" spans="1:9" x14ac:dyDescent="0.25">
      <c r="G18" s="5"/>
    </row>
    <row r="19" spans="1:9" x14ac:dyDescent="0.25">
      <c r="D19" s="96" t="s">
        <v>44</v>
      </c>
      <c r="E19" s="96"/>
      <c r="F19" s="96"/>
      <c r="G19" s="96"/>
    </row>
    <row r="20" spans="1:9" x14ac:dyDescent="0.25">
      <c r="D20" s="36"/>
      <c r="E20" s="36"/>
      <c r="F20" s="16" t="s">
        <v>43</v>
      </c>
      <c r="G20" s="43">
        <v>371296</v>
      </c>
      <c r="H20" s="51"/>
    </row>
    <row r="21" spans="1:9" x14ac:dyDescent="0.25">
      <c r="D21" s="7"/>
      <c r="E21" s="7"/>
      <c r="F21" s="20"/>
      <c r="G21" s="39"/>
      <c r="H21" s="51"/>
    </row>
    <row r="22" spans="1:9" x14ac:dyDescent="0.25">
      <c r="D22" s="7"/>
      <c r="E22" s="7"/>
      <c r="F22" s="20"/>
      <c r="G22" s="39"/>
      <c r="H22" s="51"/>
    </row>
    <row r="23" spans="1:9" ht="15.75" thickBot="1" x14ac:dyDescent="0.3"/>
    <row r="24" spans="1:9" x14ac:dyDescent="0.25">
      <c r="A24" s="89" t="s">
        <v>51</v>
      </c>
      <c r="B24" s="90"/>
      <c r="C24" s="90"/>
      <c r="D24" s="91"/>
      <c r="F24" s="89" t="s">
        <v>48</v>
      </c>
      <c r="G24" s="90"/>
      <c r="H24" s="90"/>
      <c r="I24" s="91"/>
    </row>
    <row r="25" spans="1:9" x14ac:dyDescent="0.25">
      <c r="A25" s="18"/>
      <c r="B25" s="7"/>
      <c r="C25" s="49" t="s">
        <v>69</v>
      </c>
      <c r="D25" s="21">
        <f>+G10</f>
        <v>16224</v>
      </c>
      <c r="F25" s="18" t="s">
        <v>49</v>
      </c>
      <c r="G25" s="7"/>
      <c r="H25" s="7"/>
      <c r="I25" s="21">
        <v>350000</v>
      </c>
    </row>
    <row r="26" spans="1:9" x14ac:dyDescent="0.25">
      <c r="A26" s="18"/>
      <c r="B26" s="7"/>
      <c r="C26" s="20" t="s">
        <v>44</v>
      </c>
      <c r="D26" s="21">
        <f>+G20</f>
        <v>371296</v>
      </c>
      <c r="F26" s="18" t="s">
        <v>50</v>
      </c>
      <c r="G26" s="7"/>
      <c r="H26" s="7"/>
      <c r="I26" s="21">
        <f>+D28</f>
        <v>377755</v>
      </c>
    </row>
    <row r="27" spans="1:9" ht="15.75" thickBot="1" x14ac:dyDescent="0.3">
      <c r="A27" s="18"/>
      <c r="B27" s="7"/>
      <c r="C27" s="20" t="s">
        <v>74</v>
      </c>
      <c r="D27" s="21">
        <f>+G17</f>
        <v>9765</v>
      </c>
      <c r="F27" s="87" t="s">
        <v>65</v>
      </c>
      <c r="G27" s="88"/>
      <c r="H27" s="88"/>
      <c r="I27" s="50">
        <f>+I25-I26</f>
        <v>-27755</v>
      </c>
    </row>
    <row r="28" spans="1:9" ht="15.75" thickBot="1" x14ac:dyDescent="0.3">
      <c r="A28" s="87" t="s">
        <v>47</v>
      </c>
      <c r="B28" s="88"/>
      <c r="C28" s="88"/>
      <c r="D28" s="50">
        <f>+D25+D26-D27</f>
        <v>377755</v>
      </c>
    </row>
    <row r="33" spans="1:10" x14ac:dyDescent="0.25">
      <c r="A33" s="35" t="s">
        <v>55</v>
      </c>
    </row>
    <row r="34" spans="1:10" x14ac:dyDescent="0.25">
      <c r="C34" s="97" t="s">
        <v>68</v>
      </c>
      <c r="D34" s="98"/>
      <c r="E34" s="99"/>
      <c r="F34" s="64" t="s">
        <v>41</v>
      </c>
      <c r="G34" s="97" t="s">
        <v>42</v>
      </c>
      <c r="H34" s="98"/>
      <c r="I34" s="99"/>
      <c r="J34" s="44"/>
    </row>
    <row r="35" spans="1:10" x14ac:dyDescent="0.25">
      <c r="C35" s="100">
        <v>296</v>
      </c>
      <c r="D35" s="101"/>
      <c r="E35" s="102"/>
      <c r="F35" s="48">
        <v>840</v>
      </c>
      <c r="G35" s="103" t="s">
        <v>57</v>
      </c>
      <c r="H35" s="95"/>
      <c r="I35" s="104"/>
      <c r="J35" s="40"/>
    </row>
    <row r="37" spans="1:10" x14ac:dyDescent="0.25">
      <c r="D37" s="96" t="s">
        <v>72</v>
      </c>
      <c r="E37" s="96"/>
      <c r="F37" s="96"/>
      <c r="G37" s="96"/>
      <c r="H37" s="51"/>
    </row>
    <row r="38" spans="1:10" x14ac:dyDescent="0.25">
      <c r="D38" s="1" t="str">
        <f>+G35</f>
        <v>Zapatos de temporada</v>
      </c>
      <c r="G38" s="5">
        <f>+C35*F35</f>
        <v>248640</v>
      </c>
    </row>
    <row r="39" spans="1:10" x14ac:dyDescent="0.25">
      <c r="D39" s="36"/>
      <c r="E39" s="36"/>
      <c r="F39" s="16" t="s">
        <v>43</v>
      </c>
      <c r="G39" s="43">
        <f>+G38</f>
        <v>248640</v>
      </c>
    </row>
    <row r="41" spans="1:10" x14ac:dyDescent="0.25">
      <c r="C41" s="97" t="s">
        <v>67</v>
      </c>
      <c r="D41" s="98"/>
      <c r="E41" s="99"/>
      <c r="F41" s="47" t="s">
        <v>41</v>
      </c>
      <c r="G41" s="97" t="s">
        <v>42</v>
      </c>
      <c r="H41" s="98"/>
      <c r="I41" s="99"/>
      <c r="J41" s="45"/>
    </row>
    <row r="42" spans="1:10" x14ac:dyDescent="0.25">
      <c r="C42" s="100">
        <v>147</v>
      </c>
      <c r="D42" s="101"/>
      <c r="E42" s="102"/>
      <c r="F42" s="48">
        <v>894</v>
      </c>
      <c r="G42" s="103" t="str">
        <f>+G35</f>
        <v>Zapatos de temporada</v>
      </c>
      <c r="H42" s="95"/>
      <c r="I42" s="104"/>
      <c r="J42" s="40"/>
    </row>
    <row r="43" spans="1:10" x14ac:dyDescent="0.25">
      <c r="C43" s="105">
        <v>85</v>
      </c>
      <c r="D43" s="105"/>
      <c r="E43" s="105"/>
      <c r="F43" s="56">
        <f>+F42*78%</f>
        <v>697.32</v>
      </c>
      <c r="G43" s="105" t="s">
        <v>58</v>
      </c>
      <c r="H43" s="105"/>
      <c r="I43" s="105"/>
      <c r="J43" s="40"/>
    </row>
    <row r="45" spans="1:10" x14ac:dyDescent="0.25">
      <c r="D45" s="106" t="s">
        <v>73</v>
      </c>
      <c r="E45" s="106"/>
      <c r="F45" s="106"/>
      <c r="G45" s="106"/>
      <c r="H45" s="52"/>
    </row>
    <row r="46" spans="1:10" x14ac:dyDescent="0.25">
      <c r="D46" s="1" t="str">
        <f>+G42</f>
        <v>Zapatos de temporada</v>
      </c>
      <c r="G46" s="5">
        <f>+C42*F42</f>
        <v>131418</v>
      </c>
    </row>
    <row r="47" spans="1:10" x14ac:dyDescent="0.25">
      <c r="D47" s="1" t="str">
        <f>+G43</f>
        <v>Zapatos de la temporada anterior</v>
      </c>
      <c r="G47" s="5">
        <f>+C43*F43</f>
        <v>59272.200000000004</v>
      </c>
      <c r="H47" s="1" t="s">
        <v>130</v>
      </c>
    </row>
    <row r="48" spans="1:10" x14ac:dyDescent="0.25">
      <c r="D48" s="36"/>
      <c r="E48" s="36"/>
      <c r="F48" s="16" t="s">
        <v>43</v>
      </c>
      <c r="G48" s="36">
        <f>+G46+G47</f>
        <v>190690.2</v>
      </c>
    </row>
    <row r="49" spans="1:9" x14ac:dyDescent="0.25">
      <c r="D49" s="57"/>
      <c r="E49" s="57"/>
      <c r="F49" s="58"/>
      <c r="G49" s="57"/>
    </row>
    <row r="50" spans="1:9" x14ac:dyDescent="0.25">
      <c r="D50" s="96" t="s">
        <v>44</v>
      </c>
      <c r="E50" s="96"/>
      <c r="F50" s="96"/>
      <c r="G50" s="96"/>
    </row>
    <row r="51" spans="1:9" x14ac:dyDescent="0.25">
      <c r="D51" s="36"/>
      <c r="E51" s="36"/>
      <c r="F51" s="16" t="s">
        <v>43</v>
      </c>
      <c r="G51" s="43">
        <v>300000</v>
      </c>
      <c r="H51" s="51"/>
    </row>
    <row r="52" spans="1:9" x14ac:dyDescent="0.25">
      <c r="D52" s="7"/>
      <c r="E52" s="7"/>
      <c r="F52" s="20"/>
      <c r="G52" s="39"/>
      <c r="H52" s="51"/>
    </row>
    <row r="53" spans="1:9" x14ac:dyDescent="0.25">
      <c r="D53" s="7"/>
      <c r="E53" s="7"/>
      <c r="F53" s="20"/>
      <c r="G53" s="39"/>
      <c r="H53" s="51"/>
    </row>
    <row r="54" spans="1:9" ht="15.75" thickBot="1" x14ac:dyDescent="0.3"/>
    <row r="55" spans="1:9" x14ac:dyDescent="0.25">
      <c r="A55" s="89" t="s">
        <v>51</v>
      </c>
      <c r="B55" s="90"/>
      <c r="C55" s="90"/>
      <c r="D55" s="91"/>
      <c r="F55" s="89" t="s">
        <v>48</v>
      </c>
      <c r="G55" s="90"/>
      <c r="H55" s="90"/>
      <c r="I55" s="91"/>
    </row>
    <row r="56" spans="1:9" x14ac:dyDescent="0.25">
      <c r="A56" s="18"/>
      <c r="B56" s="42"/>
      <c r="C56" s="20" t="s">
        <v>45</v>
      </c>
      <c r="D56" s="21">
        <f>+G39</f>
        <v>248640</v>
      </c>
      <c r="F56" s="18" t="s">
        <v>49</v>
      </c>
      <c r="G56" s="7"/>
      <c r="H56" s="7"/>
      <c r="I56" s="21">
        <v>165197.5</v>
      </c>
    </row>
    <row r="57" spans="1:9" x14ac:dyDescent="0.25">
      <c r="A57" s="18"/>
      <c r="B57" s="7"/>
      <c r="C57" s="20" t="s">
        <v>44</v>
      </c>
      <c r="D57" s="21">
        <v>150000</v>
      </c>
      <c r="F57" s="18" t="s">
        <v>50</v>
      </c>
      <c r="G57" s="7"/>
      <c r="H57" s="7"/>
      <c r="I57" s="21">
        <f>+D59</f>
        <v>207949.8</v>
      </c>
    </row>
    <row r="58" spans="1:9" ht="15.75" thickBot="1" x14ac:dyDescent="0.3">
      <c r="A58" s="18"/>
      <c r="B58" s="7"/>
      <c r="C58" s="20" t="s">
        <v>46</v>
      </c>
      <c r="D58" s="21">
        <f>+G48</f>
        <v>190690.2</v>
      </c>
      <c r="F58" s="87" t="s">
        <v>65</v>
      </c>
      <c r="G58" s="88"/>
      <c r="H58" s="88"/>
      <c r="I58" s="50">
        <f>+I56-I57</f>
        <v>-42752.299999999988</v>
      </c>
    </row>
    <row r="59" spans="1:9" ht="15.75" thickBot="1" x14ac:dyDescent="0.3">
      <c r="A59" s="87" t="s">
        <v>47</v>
      </c>
      <c r="B59" s="88"/>
      <c r="C59" s="88"/>
      <c r="D59" s="50">
        <f>+D56+D57-D58</f>
        <v>207949.8</v>
      </c>
    </row>
    <row r="60" spans="1:9" x14ac:dyDescent="0.25">
      <c r="A60" s="54"/>
      <c r="B60" s="54"/>
      <c r="C60" s="54"/>
      <c r="D60" s="55"/>
    </row>
    <row r="61" spans="1:9" x14ac:dyDescent="0.25">
      <c r="A61" s="54"/>
      <c r="B61" s="54"/>
      <c r="C61" s="54"/>
      <c r="D61" s="55"/>
    </row>
    <row r="62" spans="1:9" x14ac:dyDescent="0.25">
      <c r="A62" s="54"/>
      <c r="B62" s="54"/>
      <c r="C62" s="54"/>
      <c r="D62" s="55"/>
    </row>
    <row r="66" spans="1:9" x14ac:dyDescent="0.25">
      <c r="A66" s="35" t="s">
        <v>63</v>
      </c>
    </row>
    <row r="67" spans="1:9" x14ac:dyDescent="0.25">
      <c r="D67" s="95" t="str">
        <f>+B78</f>
        <v>Stock Final impositivo al 31/12/2015</v>
      </c>
      <c r="E67" s="95"/>
      <c r="F67" s="95"/>
    </row>
    <row r="68" spans="1:9" x14ac:dyDescent="0.25">
      <c r="D68" s="2" t="s">
        <v>59</v>
      </c>
      <c r="E68" s="2"/>
      <c r="F68" s="11">
        <f>+F69*F70</f>
        <v>34960</v>
      </c>
    </row>
    <row r="69" spans="1:9" x14ac:dyDescent="0.25">
      <c r="E69" s="1" t="s">
        <v>60</v>
      </c>
      <c r="F69" s="59">
        <v>152</v>
      </c>
    </row>
    <row r="70" spans="1:9" x14ac:dyDescent="0.25">
      <c r="E70" s="1" t="s">
        <v>41</v>
      </c>
      <c r="F70" s="5">
        <v>230</v>
      </c>
    </row>
    <row r="71" spans="1:9" x14ac:dyDescent="0.25">
      <c r="D71" s="2" t="s">
        <v>128</v>
      </c>
      <c r="E71" s="2"/>
      <c r="F71" s="11">
        <f>+F72*F73</f>
        <v>8625</v>
      </c>
    </row>
    <row r="72" spans="1:9" x14ac:dyDescent="0.25">
      <c r="E72" s="1" t="s">
        <v>60</v>
      </c>
      <c r="F72" s="59">
        <v>50</v>
      </c>
    </row>
    <row r="73" spans="1:9" x14ac:dyDescent="0.25">
      <c r="E73" s="1" t="s">
        <v>41</v>
      </c>
      <c r="F73" s="5">
        <f>+F70*75%</f>
        <v>172.5</v>
      </c>
    </row>
    <row r="74" spans="1:9" ht="15.75" thickBot="1" x14ac:dyDescent="0.3"/>
    <row r="75" spans="1:9" ht="15.75" thickBot="1" x14ac:dyDescent="0.3">
      <c r="B75" s="89" t="s">
        <v>77</v>
      </c>
      <c r="C75" s="90"/>
      <c r="D75" s="90"/>
      <c r="E75" s="91"/>
      <c r="G75" s="92" t="s">
        <v>78</v>
      </c>
      <c r="H75" s="93"/>
      <c r="I75" s="94"/>
    </row>
    <row r="76" spans="1:9" x14ac:dyDescent="0.25">
      <c r="B76" s="18" t="s">
        <v>70</v>
      </c>
      <c r="C76" s="7"/>
      <c r="D76" s="49"/>
      <c r="E76" s="21">
        <v>95000</v>
      </c>
      <c r="G76" s="60" t="s">
        <v>62</v>
      </c>
      <c r="H76" s="61"/>
      <c r="I76" s="62">
        <v>275000</v>
      </c>
    </row>
    <row r="77" spans="1:9" x14ac:dyDescent="0.25">
      <c r="B77" s="18" t="s">
        <v>44</v>
      </c>
      <c r="C77" s="7"/>
      <c r="D77" s="20"/>
      <c r="E77" s="21">
        <v>99000</v>
      </c>
      <c r="G77" s="18" t="s">
        <v>61</v>
      </c>
      <c r="H77" s="7"/>
      <c r="I77" s="21">
        <f>+E79</f>
        <v>150415</v>
      </c>
    </row>
    <row r="78" spans="1:9" ht="15.75" thickBot="1" x14ac:dyDescent="0.3">
      <c r="B78" s="18" t="s">
        <v>71</v>
      </c>
      <c r="C78" s="7"/>
      <c r="D78" s="20"/>
      <c r="E78" s="21">
        <f>+F68+F71</f>
        <v>43585</v>
      </c>
      <c r="G78" s="87" t="s">
        <v>65</v>
      </c>
      <c r="H78" s="88"/>
      <c r="I78" s="50">
        <f>+I76-I77</f>
        <v>124585</v>
      </c>
    </row>
    <row r="79" spans="1:9" ht="15.75" thickBot="1" x14ac:dyDescent="0.3">
      <c r="B79" s="87" t="s">
        <v>61</v>
      </c>
      <c r="C79" s="88"/>
      <c r="D79" s="88"/>
      <c r="E79" s="50">
        <f>+E76+E77-E78</f>
        <v>150415</v>
      </c>
    </row>
    <row r="80" spans="1:9" x14ac:dyDescent="0.25">
      <c r="B80" s="54"/>
      <c r="C80" s="54"/>
      <c r="D80" s="54"/>
      <c r="E80" s="55"/>
    </row>
    <row r="81" spans="1:9" x14ac:dyDescent="0.25">
      <c r="B81" s="54"/>
      <c r="C81" s="54"/>
      <c r="D81" s="54"/>
      <c r="E81" s="55"/>
    </row>
    <row r="83" spans="1:9" x14ac:dyDescent="0.25">
      <c r="A83" s="35" t="s">
        <v>64</v>
      </c>
    </row>
    <row r="84" spans="1:9" x14ac:dyDescent="0.25">
      <c r="D84" s="95" t="s">
        <v>75</v>
      </c>
      <c r="E84" s="95"/>
      <c r="F84" s="95"/>
    </row>
    <row r="85" spans="1:9" x14ac:dyDescent="0.25">
      <c r="F85" s="11">
        <f>+F86+F87</f>
        <v>627510</v>
      </c>
    </row>
    <row r="86" spans="1:9" x14ac:dyDescent="0.25">
      <c r="E86" s="1" t="s">
        <v>60</v>
      </c>
      <c r="F86" s="59">
        <v>627413</v>
      </c>
    </row>
    <row r="87" spans="1:9" x14ac:dyDescent="0.25">
      <c r="E87" s="1" t="s">
        <v>76</v>
      </c>
      <c r="F87" s="5">
        <v>97</v>
      </c>
      <c r="G87" s="1" t="s">
        <v>129</v>
      </c>
    </row>
    <row r="88" spans="1:9" ht="15.75" thickBot="1" x14ac:dyDescent="0.3"/>
    <row r="89" spans="1:9" ht="15.75" thickBot="1" x14ac:dyDescent="0.3">
      <c r="B89" s="89" t="str">
        <f>+B75</f>
        <v>COSTO DE VENTA IMPOSITIVO</v>
      </c>
      <c r="C89" s="90"/>
      <c r="D89" s="90"/>
      <c r="E89" s="91"/>
      <c r="G89" s="92" t="str">
        <f>+G75</f>
        <v>AJUSTE DEL COSTO DE VENTA</v>
      </c>
      <c r="H89" s="93"/>
      <c r="I89" s="94"/>
    </row>
    <row r="90" spans="1:9" x14ac:dyDescent="0.25">
      <c r="B90" s="18" t="s">
        <v>79</v>
      </c>
      <c r="C90" s="7"/>
      <c r="D90" s="7"/>
      <c r="E90" s="65">
        <v>720000</v>
      </c>
      <c r="G90" s="60" t="str">
        <f>+G76</f>
        <v>Costo de Venta Contable</v>
      </c>
      <c r="H90" s="61"/>
      <c r="I90" s="62">
        <v>295000</v>
      </c>
    </row>
    <row r="91" spans="1:9" x14ac:dyDescent="0.25">
      <c r="B91" s="18" t="s">
        <v>44</v>
      </c>
      <c r="C91" s="7"/>
      <c r="D91" s="7"/>
      <c r="E91" s="65">
        <v>500000</v>
      </c>
      <c r="G91" s="18" t="str">
        <f>+G77</f>
        <v>Costo de Venta Impositivo</v>
      </c>
      <c r="H91" s="7"/>
      <c r="I91" s="21">
        <f>+E93</f>
        <v>592490</v>
      </c>
    </row>
    <row r="92" spans="1:9" ht="15.75" thickBot="1" x14ac:dyDescent="0.3">
      <c r="B92" s="18" t="s">
        <v>75</v>
      </c>
      <c r="C92" s="7"/>
      <c r="D92" s="7"/>
      <c r="E92" s="65">
        <f>+F85</f>
        <v>627510</v>
      </c>
      <c r="G92" s="87" t="str">
        <f>+G78</f>
        <v>Ajuste al Resultado Contable</v>
      </c>
      <c r="H92" s="88"/>
      <c r="I92" s="50">
        <f>+I90-I91</f>
        <v>-297490</v>
      </c>
    </row>
    <row r="93" spans="1:9" ht="15.75" thickBot="1" x14ac:dyDescent="0.3">
      <c r="B93" s="87" t="str">
        <f>+B79</f>
        <v>Costo de Venta Impositivo</v>
      </c>
      <c r="C93" s="88"/>
      <c r="D93" s="88">
        <f>+E90+E91-E92</f>
        <v>592490</v>
      </c>
      <c r="E93" s="25">
        <f>+E90+E91-E92</f>
        <v>592490</v>
      </c>
      <c r="G93" s="41"/>
      <c r="H93" s="41"/>
      <c r="I93" s="41"/>
    </row>
  </sheetData>
  <mergeCells count="43">
    <mergeCell ref="C8:E8"/>
    <mergeCell ref="G8:I8"/>
    <mergeCell ref="A3:I4"/>
    <mergeCell ref="D9:G9"/>
    <mergeCell ref="D15:G15"/>
    <mergeCell ref="D19:G19"/>
    <mergeCell ref="C12:E12"/>
    <mergeCell ref="C13:E13"/>
    <mergeCell ref="H13:I13"/>
    <mergeCell ref="H12:I12"/>
    <mergeCell ref="F12:G12"/>
    <mergeCell ref="F13:G13"/>
    <mergeCell ref="F58:H58"/>
    <mergeCell ref="A59:C59"/>
    <mergeCell ref="G43:I43"/>
    <mergeCell ref="C43:E43"/>
    <mergeCell ref="C42:E42"/>
    <mergeCell ref="G42:I42"/>
    <mergeCell ref="D45:G45"/>
    <mergeCell ref="D50:G50"/>
    <mergeCell ref="A55:D55"/>
    <mergeCell ref="F55:I55"/>
    <mergeCell ref="D37:G37"/>
    <mergeCell ref="C41:E41"/>
    <mergeCell ref="G41:I41"/>
    <mergeCell ref="F24:I24"/>
    <mergeCell ref="C34:E34"/>
    <mergeCell ref="G34:I34"/>
    <mergeCell ref="C35:E35"/>
    <mergeCell ref="G35:I35"/>
    <mergeCell ref="A24:D24"/>
    <mergeCell ref="A28:C28"/>
    <mergeCell ref="F27:H27"/>
    <mergeCell ref="B75:E75"/>
    <mergeCell ref="B79:D79"/>
    <mergeCell ref="G78:H78"/>
    <mergeCell ref="G75:I75"/>
    <mergeCell ref="D67:F67"/>
    <mergeCell ref="B93:D93"/>
    <mergeCell ref="B89:E89"/>
    <mergeCell ref="G89:I89"/>
    <mergeCell ref="G92:H92"/>
    <mergeCell ref="D84:F84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&amp;L&amp;"-,Negrita"&amp;K00-046GUÍA DE TRABAJOS PRÁCTICOS.
UNIDAD 10&amp;R&amp;"-,Negrita"&amp;K00-047Marina Soledad Beltramo</oddHeader>
    <oddFooter>&amp;L&amp;G &amp;C&amp;"-,Negrita"&amp;K00-048UCC. FACEA. 
IMPUESTOS I. Cát. "B"&amp;R&amp;"-,Negrita"&amp;K00-048Página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showGridLines="0" showRowColHeaders="0" showRuler="0" view="pageLayout" zoomScale="110" zoomScalePageLayoutView="110" workbookViewId="0">
      <selection activeCell="J2" sqref="J2"/>
    </sheetView>
  </sheetViews>
  <sheetFormatPr baseColWidth="10" defaultColWidth="11.5703125" defaultRowHeight="15" x14ac:dyDescent="0.25"/>
  <cols>
    <col min="1" max="1" width="11.7109375" style="1" bestFit="1" customWidth="1"/>
    <col min="2" max="3" width="11.5703125" style="1"/>
    <col min="4" max="4" width="13.85546875" style="1" customWidth="1"/>
    <col min="5" max="5" width="13.5703125" style="1" customWidth="1"/>
    <col min="6" max="6" width="10.85546875" style="1" customWidth="1"/>
    <col min="7" max="7" width="10.42578125" style="1" customWidth="1"/>
    <col min="8" max="8" width="16.85546875" style="1" customWidth="1"/>
    <col min="9" max="9" width="10.28515625" style="1" customWidth="1"/>
    <col min="10" max="10" width="17.42578125" style="1" customWidth="1"/>
    <col min="11" max="11" width="12.5703125" style="1" bestFit="1" customWidth="1"/>
    <col min="12" max="16384" width="11.5703125" style="1"/>
  </cols>
  <sheetData>
    <row r="1" spans="1:11" ht="15.75" x14ac:dyDescent="0.25">
      <c r="A1" s="3" t="s">
        <v>3</v>
      </c>
    </row>
    <row r="2" spans="1:11" ht="15.75" thickBot="1" x14ac:dyDescent="0.3"/>
    <row r="3" spans="1:11" x14ac:dyDescent="0.25">
      <c r="A3" s="112" t="s">
        <v>39</v>
      </c>
      <c r="B3" s="113"/>
      <c r="C3" s="113"/>
      <c r="D3" s="113"/>
      <c r="E3" s="113"/>
      <c r="F3" s="113"/>
      <c r="G3" s="113"/>
      <c r="H3" s="113"/>
      <c r="I3" s="113"/>
      <c r="J3" s="114"/>
      <c r="K3" s="33"/>
    </row>
    <row r="4" spans="1:11" ht="15.75" thickBot="1" x14ac:dyDescent="0.3">
      <c r="A4" s="115"/>
      <c r="B4" s="116"/>
      <c r="C4" s="116"/>
      <c r="D4" s="116"/>
      <c r="E4" s="116"/>
      <c r="F4" s="116"/>
      <c r="G4" s="116"/>
      <c r="H4" s="116"/>
      <c r="I4" s="116"/>
      <c r="J4" s="117"/>
      <c r="K4" s="33"/>
    </row>
    <row r="6" spans="1:11" x14ac:dyDescent="0.25">
      <c r="A6" s="2" t="s">
        <v>0</v>
      </c>
    </row>
    <row r="7" spans="1:11" x14ac:dyDescent="0.25">
      <c r="C7" s="1" t="s">
        <v>9</v>
      </c>
      <c r="H7" s="5">
        <v>593000</v>
      </c>
    </row>
    <row r="8" spans="1:11" x14ac:dyDescent="0.25">
      <c r="C8" s="1" t="s">
        <v>8</v>
      </c>
      <c r="H8" s="5">
        <v>180000</v>
      </c>
    </row>
    <row r="9" spans="1:11" x14ac:dyDescent="0.25">
      <c r="C9" s="1" t="s">
        <v>7</v>
      </c>
      <c r="H9" s="5">
        <v>930000</v>
      </c>
    </row>
    <row r="10" spans="1:11" x14ac:dyDescent="0.25">
      <c r="E10" s="4"/>
      <c r="J10" s="7"/>
      <c r="K10" s="7"/>
    </row>
    <row r="11" spans="1:11" x14ac:dyDescent="0.25">
      <c r="D11" s="1" t="s">
        <v>10</v>
      </c>
      <c r="F11" s="6">
        <v>0.67</v>
      </c>
      <c r="J11" s="8"/>
      <c r="K11" s="8"/>
    </row>
    <row r="12" spans="1:11" x14ac:dyDescent="0.25">
      <c r="D12" s="1" t="s">
        <v>11</v>
      </c>
      <c r="F12" s="6">
        <v>0.8</v>
      </c>
      <c r="J12" s="9"/>
      <c r="K12" s="10"/>
    </row>
    <row r="13" spans="1:11" x14ac:dyDescent="0.25">
      <c r="G13" s="122" t="s">
        <v>125</v>
      </c>
      <c r="H13" s="122"/>
      <c r="J13" s="9"/>
      <c r="K13" s="10"/>
    </row>
    <row r="14" spans="1:11" x14ac:dyDescent="0.25">
      <c r="A14" s="84">
        <v>40575</v>
      </c>
      <c r="B14" s="82"/>
      <c r="E14" s="83">
        <v>42036</v>
      </c>
      <c r="G14" s="82">
        <v>42064</v>
      </c>
      <c r="J14" s="81">
        <v>42369</v>
      </c>
    </row>
    <row r="15" spans="1:11" ht="15" customHeight="1" x14ac:dyDescent="0.25">
      <c r="B15" s="41"/>
    </row>
    <row r="16" spans="1:11" x14ac:dyDescent="0.25">
      <c r="A16" s="41" t="s">
        <v>123</v>
      </c>
      <c r="B16" s="41"/>
      <c r="E16" s="80" t="s">
        <v>124</v>
      </c>
      <c r="G16" s="1" t="s">
        <v>126</v>
      </c>
      <c r="J16" s="1" t="s">
        <v>127</v>
      </c>
    </row>
    <row r="18" spans="1:10" x14ac:dyDescent="0.25">
      <c r="A18" s="35" t="s">
        <v>5</v>
      </c>
    </row>
    <row r="20" spans="1:10" x14ac:dyDescent="0.25">
      <c r="B20" s="95" t="s">
        <v>12</v>
      </c>
      <c r="C20" s="95"/>
      <c r="D20" s="95"/>
      <c r="E20" s="95"/>
      <c r="G20" s="95" t="s">
        <v>19</v>
      </c>
      <c r="H20" s="95"/>
      <c r="I20" s="95"/>
      <c r="J20" s="95"/>
    </row>
    <row r="21" spans="1:10" x14ac:dyDescent="0.25">
      <c r="B21" s="2"/>
      <c r="C21" s="14" t="s">
        <v>13</v>
      </c>
      <c r="E21" s="11">
        <f>+E22*E23*2%</f>
        <v>2412</v>
      </c>
      <c r="I21" s="9"/>
      <c r="J21" s="10"/>
    </row>
    <row r="22" spans="1:10" x14ac:dyDescent="0.25">
      <c r="B22" s="1" t="s">
        <v>14</v>
      </c>
      <c r="E22" s="5">
        <f>+H8</f>
        <v>180000</v>
      </c>
      <c r="H22" s="2"/>
      <c r="I22" s="14" t="s">
        <v>13</v>
      </c>
      <c r="J22" s="13">
        <f>+J23*J24*J25</f>
        <v>9488</v>
      </c>
    </row>
    <row r="23" spans="1:10" x14ac:dyDescent="0.25">
      <c r="B23" s="1" t="s">
        <v>15</v>
      </c>
      <c r="E23" s="6">
        <f>+F11</f>
        <v>0.67</v>
      </c>
      <c r="G23" s="1" t="s">
        <v>20</v>
      </c>
      <c r="J23" s="5">
        <f>+H7</f>
        <v>593000</v>
      </c>
    </row>
    <row r="24" spans="1:10" x14ac:dyDescent="0.25">
      <c r="B24" s="1" t="s">
        <v>16</v>
      </c>
      <c r="E24" s="6">
        <v>0.02</v>
      </c>
      <c r="G24" s="1" t="str">
        <f>+B23</f>
        <v>Porcentaje de amortización</v>
      </c>
      <c r="J24" s="6">
        <f>+F12</f>
        <v>0.8</v>
      </c>
    </row>
    <row r="25" spans="1:10" x14ac:dyDescent="0.25">
      <c r="G25" s="1" t="str">
        <f>+B24</f>
        <v>Porcentaje de amortización anual</v>
      </c>
      <c r="J25" s="6">
        <f>+E24</f>
        <v>0.02</v>
      </c>
    </row>
    <row r="26" spans="1:10" x14ac:dyDescent="0.25">
      <c r="B26" s="2"/>
      <c r="C26" s="14" t="s">
        <v>17</v>
      </c>
      <c r="E26" s="11">
        <f>+E21*E27</f>
        <v>9648</v>
      </c>
    </row>
    <row r="27" spans="1:10" x14ac:dyDescent="0.25">
      <c r="C27" s="12"/>
      <c r="D27" s="12" t="s">
        <v>131</v>
      </c>
      <c r="E27" s="1">
        <v>4</v>
      </c>
    </row>
    <row r="29" spans="1:10" x14ac:dyDescent="0.25">
      <c r="B29" s="95" t="s">
        <v>21</v>
      </c>
      <c r="C29" s="95"/>
      <c r="D29" s="95"/>
      <c r="E29" s="95"/>
    </row>
    <row r="30" spans="1:10" x14ac:dyDescent="0.25">
      <c r="C30" s="1" t="s">
        <v>22</v>
      </c>
      <c r="E30" s="5">
        <f>+H9</f>
        <v>930000</v>
      </c>
    </row>
    <row r="31" spans="1:10" x14ac:dyDescent="0.25">
      <c r="C31" s="1" t="s">
        <v>23</v>
      </c>
      <c r="E31" s="5">
        <f>+E22-E26</f>
        <v>170352</v>
      </c>
    </row>
    <row r="32" spans="1:10" ht="15.75" thickBot="1" x14ac:dyDescent="0.3">
      <c r="C32" s="2"/>
      <c r="D32" s="14" t="s">
        <v>24</v>
      </c>
      <c r="E32" s="11">
        <f>+E30-E31</f>
        <v>759648</v>
      </c>
    </row>
    <row r="33" spans="1:8" x14ac:dyDescent="0.25">
      <c r="B33" s="26" t="s">
        <v>132</v>
      </c>
      <c r="C33" s="27"/>
      <c r="D33" s="27"/>
      <c r="E33" s="27"/>
      <c r="F33" s="27"/>
      <c r="G33" s="27"/>
      <c r="H33" s="28"/>
    </row>
    <row r="34" spans="1:8" x14ac:dyDescent="0.25">
      <c r="B34" s="18"/>
      <c r="C34" s="7" t="s">
        <v>25</v>
      </c>
      <c r="D34" s="7"/>
      <c r="E34" s="7"/>
      <c r="F34" s="7"/>
      <c r="G34" s="7"/>
      <c r="H34" s="19"/>
    </row>
    <row r="35" spans="1:8" x14ac:dyDescent="0.25">
      <c r="B35" s="18"/>
      <c r="C35" s="7"/>
      <c r="D35" s="7"/>
      <c r="E35" s="7"/>
      <c r="F35" s="7"/>
      <c r="G35" s="20" t="s">
        <v>4</v>
      </c>
      <c r="H35" s="21">
        <v>484000</v>
      </c>
    </row>
    <row r="36" spans="1:8" x14ac:dyDescent="0.25">
      <c r="B36" s="18"/>
      <c r="C36" s="7"/>
      <c r="D36" s="7"/>
      <c r="E36" s="7"/>
      <c r="F36" s="7"/>
      <c r="G36" s="20" t="s">
        <v>115</v>
      </c>
      <c r="H36" s="21">
        <v>28000</v>
      </c>
    </row>
    <row r="37" spans="1:8" x14ac:dyDescent="0.25">
      <c r="B37" s="18"/>
      <c r="C37" s="7"/>
      <c r="D37" s="7"/>
      <c r="E37" s="7"/>
      <c r="F37" s="7"/>
      <c r="G37" s="20" t="str">
        <f>+B29</f>
        <v>Resultado de la venta de la casona</v>
      </c>
      <c r="H37" s="21">
        <f>+E32</f>
        <v>759648</v>
      </c>
    </row>
    <row r="38" spans="1:8" x14ac:dyDescent="0.25">
      <c r="B38" s="22"/>
      <c r="C38" s="15"/>
      <c r="D38" s="15"/>
      <c r="E38" s="15"/>
      <c r="F38" s="15"/>
      <c r="G38" s="16" t="s">
        <v>27</v>
      </c>
      <c r="H38" s="23">
        <f>SUM(H35:H37)</f>
        <v>1271648</v>
      </c>
    </row>
    <row r="39" spans="1:8" x14ac:dyDescent="0.25">
      <c r="B39" s="18"/>
      <c r="C39" s="72"/>
      <c r="D39" s="72"/>
      <c r="E39" s="72"/>
      <c r="F39" s="72"/>
      <c r="G39" s="20"/>
      <c r="H39" s="73"/>
    </row>
    <row r="40" spans="1:8" x14ac:dyDescent="0.25">
      <c r="B40" s="18"/>
      <c r="C40" s="7"/>
      <c r="D40" s="7" t="s">
        <v>28</v>
      </c>
      <c r="E40" s="7"/>
      <c r="F40" s="7"/>
      <c r="G40" s="7"/>
      <c r="H40" s="21">
        <f>-J22</f>
        <v>-9488</v>
      </c>
    </row>
    <row r="41" spans="1:8" x14ac:dyDescent="0.25">
      <c r="B41" s="22"/>
      <c r="C41" s="36"/>
      <c r="D41" s="36"/>
      <c r="E41" s="36"/>
      <c r="F41" s="36"/>
      <c r="G41" s="16" t="s">
        <v>29</v>
      </c>
      <c r="H41" s="37">
        <f>+H38+H40</f>
        <v>1262160</v>
      </c>
    </row>
    <row r="42" spans="1:8" ht="15.75" thickBot="1" x14ac:dyDescent="0.3">
      <c r="B42" s="118" t="s">
        <v>30</v>
      </c>
      <c r="C42" s="119"/>
      <c r="D42" s="119"/>
      <c r="E42" s="119"/>
      <c r="F42" s="119"/>
      <c r="G42" s="119"/>
      <c r="H42" s="25">
        <f>+H41</f>
        <v>1262160</v>
      </c>
    </row>
    <row r="43" spans="1:8" ht="15.75" thickBot="1" x14ac:dyDescent="0.3">
      <c r="B43" s="92" t="s">
        <v>26</v>
      </c>
      <c r="C43" s="93"/>
      <c r="D43" s="93"/>
      <c r="E43" s="93"/>
      <c r="F43" s="93"/>
      <c r="G43" s="93"/>
      <c r="H43" s="17">
        <f>+H42</f>
        <v>1262160</v>
      </c>
    </row>
    <row r="44" spans="1:8" ht="15.75" thickBot="1" x14ac:dyDescent="0.3">
      <c r="B44" s="124" t="s">
        <v>31</v>
      </c>
      <c r="C44" s="125"/>
      <c r="D44" s="125"/>
      <c r="E44" s="125"/>
      <c r="F44" s="29">
        <v>0.35</v>
      </c>
      <c r="G44" s="30"/>
      <c r="H44" s="17">
        <f>+H43*F44</f>
        <v>441756</v>
      </c>
    </row>
    <row r="47" spans="1:8" x14ac:dyDescent="0.25">
      <c r="A47" s="35" t="s">
        <v>6</v>
      </c>
    </row>
    <row r="49" spans="1:11" ht="15" customHeight="1" x14ac:dyDescent="0.25">
      <c r="A49" s="95" t="s">
        <v>12</v>
      </c>
      <c r="B49" s="95"/>
      <c r="C49" s="95"/>
      <c r="D49" s="95"/>
      <c r="G49" s="127" t="s">
        <v>34</v>
      </c>
      <c r="H49" s="127"/>
      <c r="I49" s="127"/>
      <c r="J49" s="127"/>
      <c r="K49" s="32"/>
    </row>
    <row r="50" spans="1:11" ht="15" customHeight="1" x14ac:dyDescent="0.25">
      <c r="B50" s="2"/>
      <c r="C50" s="14" t="s">
        <v>13</v>
      </c>
      <c r="D50" s="11">
        <f>+D51*D52*2%</f>
        <v>2412</v>
      </c>
      <c r="G50" s="128"/>
      <c r="H50" s="128"/>
      <c r="I50" s="128"/>
      <c r="J50" s="128"/>
      <c r="K50" s="32"/>
    </row>
    <row r="51" spans="1:11" x14ac:dyDescent="0.25">
      <c r="A51" s="1" t="s">
        <v>14</v>
      </c>
      <c r="D51" s="5">
        <f>+H8</f>
        <v>180000</v>
      </c>
      <c r="G51" s="2" t="s">
        <v>32</v>
      </c>
      <c r="H51" s="2"/>
      <c r="I51" s="2"/>
      <c r="J51" s="31">
        <f>+J52/J53</f>
        <v>0.63763440860215059</v>
      </c>
    </row>
    <row r="52" spans="1:11" x14ac:dyDescent="0.25">
      <c r="A52" s="1" t="s">
        <v>15</v>
      </c>
      <c r="D52" s="6">
        <v>0.67</v>
      </c>
      <c r="G52" s="1" t="s">
        <v>33</v>
      </c>
      <c r="J52" s="5">
        <f>+H7</f>
        <v>593000</v>
      </c>
    </row>
    <row r="53" spans="1:11" x14ac:dyDescent="0.25">
      <c r="A53" s="1" t="s">
        <v>16</v>
      </c>
      <c r="D53" s="6">
        <v>0.02</v>
      </c>
      <c r="G53" s="1" t="s">
        <v>35</v>
      </c>
      <c r="J53" s="5">
        <f>+H9</f>
        <v>930000</v>
      </c>
    </row>
    <row r="54" spans="1:11" x14ac:dyDescent="0.25">
      <c r="I54" s="14" t="s">
        <v>36</v>
      </c>
      <c r="J54" s="11">
        <f>+D62*J51</f>
        <v>484377.70322580647</v>
      </c>
    </row>
    <row r="55" spans="1:11" x14ac:dyDescent="0.25">
      <c r="B55" s="2"/>
      <c r="C55" s="14" t="s">
        <v>17</v>
      </c>
      <c r="D55" s="11">
        <f>+D50*D56</f>
        <v>9648</v>
      </c>
    </row>
    <row r="56" spans="1:11" ht="15" customHeight="1" x14ac:dyDescent="0.25">
      <c r="C56" s="12" t="s">
        <v>18</v>
      </c>
      <c r="D56" s="1">
        <v>4</v>
      </c>
      <c r="G56" s="120" t="s">
        <v>37</v>
      </c>
      <c r="H56" s="120"/>
      <c r="I56" s="120"/>
      <c r="J56" s="121">
        <f>+J52-J54</f>
        <v>108622.29677419353</v>
      </c>
    </row>
    <row r="57" spans="1:11" ht="15" customHeight="1" x14ac:dyDescent="0.25">
      <c r="G57" s="120"/>
      <c r="H57" s="120"/>
      <c r="I57" s="120"/>
      <c r="J57" s="121"/>
    </row>
    <row r="58" spans="1:11" ht="15" customHeight="1" x14ac:dyDescent="0.25">
      <c r="G58" s="120"/>
      <c r="H58" s="120"/>
      <c r="I58" s="120"/>
      <c r="J58" s="121"/>
    </row>
    <row r="59" spans="1:11" x14ac:dyDescent="0.25">
      <c r="A59" s="95" t="s">
        <v>21</v>
      </c>
      <c r="B59" s="95"/>
      <c r="C59" s="95"/>
      <c r="D59" s="95"/>
    </row>
    <row r="60" spans="1:11" x14ac:dyDescent="0.25">
      <c r="B60" s="1" t="s">
        <v>22</v>
      </c>
      <c r="D60" s="5">
        <f>+H9</f>
        <v>930000</v>
      </c>
      <c r="G60" s="126" t="s">
        <v>19</v>
      </c>
      <c r="H60" s="126"/>
      <c r="I60" s="126"/>
      <c r="J60" s="126"/>
    </row>
    <row r="61" spans="1:11" x14ac:dyDescent="0.25">
      <c r="B61" s="1" t="s">
        <v>23</v>
      </c>
      <c r="D61" s="5">
        <f>+D51-D55</f>
        <v>170352</v>
      </c>
      <c r="H61" s="2"/>
      <c r="I61" s="14" t="s">
        <v>28</v>
      </c>
      <c r="J61" s="11">
        <f>+J62*J63*J64</f>
        <v>1737.9567483870965</v>
      </c>
    </row>
    <row r="62" spans="1:11" x14ac:dyDescent="0.25">
      <c r="B62" s="2"/>
      <c r="C62" s="14" t="s">
        <v>24</v>
      </c>
      <c r="D62" s="11">
        <f>+D60-D61</f>
        <v>759648</v>
      </c>
      <c r="G62" s="1" t="s">
        <v>20</v>
      </c>
      <c r="J62" s="5">
        <f>+J56</f>
        <v>108622.29677419353</v>
      </c>
    </row>
    <row r="63" spans="1:11" x14ac:dyDescent="0.25">
      <c r="G63" s="1" t="str">
        <f>+A52</f>
        <v>Porcentaje de amortización</v>
      </c>
      <c r="J63" s="6">
        <v>0.8</v>
      </c>
    </row>
    <row r="64" spans="1:11" ht="15.75" thickBot="1" x14ac:dyDescent="0.3">
      <c r="G64" s="1" t="str">
        <f>+A53</f>
        <v>Porcentaje de amortización anual</v>
      </c>
      <c r="J64" s="6">
        <v>0.02</v>
      </c>
    </row>
    <row r="65" spans="1:11" x14ac:dyDescent="0.25">
      <c r="B65" s="26" t="s">
        <v>132</v>
      </c>
      <c r="C65" s="27"/>
      <c r="D65" s="27"/>
      <c r="E65" s="27"/>
      <c r="F65" s="27"/>
      <c r="G65" s="27"/>
      <c r="H65" s="28"/>
    </row>
    <row r="66" spans="1:11" x14ac:dyDescent="0.25">
      <c r="B66" s="18"/>
      <c r="C66" s="7" t="s">
        <v>25</v>
      </c>
      <c r="D66" s="7"/>
      <c r="E66" s="7"/>
      <c r="F66" s="7"/>
      <c r="G66" s="7"/>
      <c r="H66" s="19"/>
    </row>
    <row r="67" spans="1:11" x14ac:dyDescent="0.25">
      <c r="B67" s="18"/>
      <c r="C67" s="7"/>
      <c r="D67" s="7"/>
      <c r="E67" s="7"/>
      <c r="F67" s="7"/>
      <c r="G67" s="20" t="s">
        <v>4</v>
      </c>
      <c r="H67" s="21">
        <v>484000</v>
      </c>
    </row>
    <row r="68" spans="1:11" x14ac:dyDescent="0.25">
      <c r="B68" s="18"/>
      <c r="C68" s="7"/>
      <c r="D68" s="7"/>
      <c r="E68" s="7"/>
      <c r="F68" s="7"/>
      <c r="G68" s="20" t="s">
        <v>115</v>
      </c>
      <c r="H68" s="21">
        <v>28000</v>
      </c>
    </row>
    <row r="69" spans="1:11" x14ac:dyDescent="0.25">
      <c r="B69" s="18"/>
      <c r="C69" s="7"/>
      <c r="D69" s="7"/>
      <c r="E69" s="7"/>
      <c r="F69" s="7"/>
      <c r="G69" s="20" t="s">
        <v>38</v>
      </c>
      <c r="H69" s="21">
        <f>+(100%-J51)*D62</f>
        <v>275270.29677419353</v>
      </c>
    </row>
    <row r="70" spans="1:11" x14ac:dyDescent="0.25">
      <c r="B70" s="22"/>
      <c r="C70" s="15"/>
      <c r="D70" s="15"/>
      <c r="E70" s="15"/>
      <c r="F70" s="15"/>
      <c r="G70" s="16" t="s">
        <v>27</v>
      </c>
      <c r="H70" s="23">
        <f>SUM(H67:H69)</f>
        <v>787270.29677419353</v>
      </c>
    </row>
    <row r="71" spans="1:11" x14ac:dyDescent="0.25">
      <c r="B71" s="18"/>
      <c r="C71" s="72"/>
      <c r="D71" s="72"/>
      <c r="E71" s="72"/>
      <c r="F71" s="72"/>
      <c r="G71" s="20"/>
      <c r="H71" s="73"/>
    </row>
    <row r="72" spans="1:11" x14ac:dyDescent="0.25">
      <c r="B72" s="18"/>
      <c r="C72" s="7"/>
      <c r="D72" s="7" t="s">
        <v>28</v>
      </c>
      <c r="E72" s="7"/>
      <c r="F72" s="7"/>
      <c r="G72" s="7"/>
      <c r="H72" s="21">
        <f>-J61</f>
        <v>-1737.9567483870965</v>
      </c>
    </row>
    <row r="73" spans="1:11" x14ac:dyDescent="0.25">
      <c r="B73" s="22"/>
      <c r="C73" s="36"/>
      <c r="D73" s="36"/>
      <c r="E73" s="36"/>
      <c r="F73" s="36"/>
      <c r="G73" s="16" t="s">
        <v>29</v>
      </c>
      <c r="H73" s="37">
        <f>+H70+H72</f>
        <v>785532.34002580645</v>
      </c>
    </row>
    <row r="74" spans="1:11" ht="15.75" thickBot="1" x14ac:dyDescent="0.3">
      <c r="B74" s="118" t="s">
        <v>30</v>
      </c>
      <c r="C74" s="119"/>
      <c r="D74" s="119"/>
      <c r="E74" s="119"/>
      <c r="F74" s="119"/>
      <c r="G74" s="119"/>
      <c r="H74" s="25">
        <f>+H73</f>
        <v>785532.34002580645</v>
      </c>
    </row>
    <row r="75" spans="1:11" ht="15.75" thickBot="1" x14ac:dyDescent="0.3">
      <c r="B75" s="92" t="s">
        <v>26</v>
      </c>
      <c r="C75" s="93"/>
      <c r="D75" s="93"/>
      <c r="E75" s="93"/>
      <c r="F75" s="93"/>
      <c r="G75" s="93"/>
      <c r="H75" s="17">
        <f>+H74</f>
        <v>785532.34002580645</v>
      </c>
    </row>
    <row r="76" spans="1:11" ht="15.75" thickBot="1" x14ac:dyDescent="0.3">
      <c r="B76" s="124" t="s">
        <v>31</v>
      </c>
      <c r="C76" s="125"/>
      <c r="D76" s="125"/>
      <c r="E76" s="125"/>
      <c r="F76" s="29">
        <v>0.35</v>
      </c>
      <c r="G76" s="30"/>
      <c r="H76" s="17">
        <f>+H75*F76</f>
        <v>274936.31900903222</v>
      </c>
    </row>
    <row r="79" spans="1:11" ht="15" customHeight="1" x14ac:dyDescent="0.25">
      <c r="A79" s="123" t="s">
        <v>40</v>
      </c>
      <c r="B79" s="123"/>
      <c r="C79" s="123"/>
      <c r="D79" s="123"/>
      <c r="E79" s="123"/>
      <c r="F79" s="123"/>
      <c r="G79" s="123"/>
      <c r="H79" s="123"/>
      <c r="I79" s="123"/>
      <c r="J79" s="123"/>
      <c r="K79" s="34"/>
    </row>
    <row r="80" spans="1:11" x14ac:dyDescent="0.2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34"/>
    </row>
    <row r="81" spans="1:11" x14ac:dyDescent="0.2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34"/>
    </row>
    <row r="82" spans="1:11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</row>
  </sheetData>
  <mergeCells count="18">
    <mergeCell ref="A3:J4"/>
    <mergeCell ref="A79:J81"/>
    <mergeCell ref="G20:J20"/>
    <mergeCell ref="B75:G75"/>
    <mergeCell ref="B76:E76"/>
    <mergeCell ref="G60:J60"/>
    <mergeCell ref="A59:D59"/>
    <mergeCell ref="G49:J50"/>
    <mergeCell ref="B43:G43"/>
    <mergeCell ref="B44:E44"/>
    <mergeCell ref="A49:D49"/>
    <mergeCell ref="B20:E20"/>
    <mergeCell ref="B42:G42"/>
    <mergeCell ref="B74:G74"/>
    <mergeCell ref="G56:I58"/>
    <mergeCell ref="J56:J58"/>
    <mergeCell ref="B29:E29"/>
    <mergeCell ref="G13:H13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&amp;L&amp;"-,Negrita"&amp;K00-045GUÍA DE TRABAJOS PRÁCTICOS.
UNIDAD 10&amp;R&amp;"-,Negrita"&amp;K00-046Marina Soledad Beltramo</oddHeader>
    <oddFooter>&amp;L&amp;G &amp;C&amp;"-,Negrita"&amp;K00-045UCC. FACEA. 
IMPUESTOS I. Cát. "B"&amp;R&amp;"-,Negrita"&amp;K00-045Página &amp;P de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showRowColHeaders="0" showRuler="0" view="pageLayout" zoomScale="110" zoomScalePageLayoutView="110" workbookViewId="0">
      <selection activeCell="J1" sqref="J1"/>
    </sheetView>
  </sheetViews>
  <sheetFormatPr baseColWidth="10" defaultColWidth="11.5703125" defaultRowHeight="15" x14ac:dyDescent="0.25"/>
  <cols>
    <col min="1" max="1" width="8" style="1" customWidth="1"/>
    <col min="2" max="2" width="12.5703125" style="1" customWidth="1"/>
    <col min="3" max="3" width="17.28515625" style="1" customWidth="1"/>
    <col min="4" max="4" width="13.85546875" style="1" customWidth="1"/>
    <col min="5" max="5" width="11.5703125" style="1"/>
    <col min="6" max="7" width="13.140625" style="1" bestFit="1" customWidth="1"/>
    <col min="8" max="8" width="17.42578125" style="1" customWidth="1"/>
    <col min="9" max="9" width="11.140625" style="1" customWidth="1"/>
    <col min="10" max="16384" width="11.5703125" style="1"/>
  </cols>
  <sheetData>
    <row r="1" spans="1:10" ht="15.75" x14ac:dyDescent="0.25">
      <c r="A1" s="3" t="s">
        <v>2</v>
      </c>
    </row>
    <row r="2" spans="1:10" ht="15.75" thickBot="1" x14ac:dyDescent="0.3"/>
    <row r="3" spans="1:10" x14ac:dyDescent="0.25">
      <c r="A3" s="112" t="s">
        <v>121</v>
      </c>
      <c r="B3" s="113"/>
      <c r="C3" s="113"/>
      <c r="D3" s="113"/>
      <c r="E3" s="113"/>
      <c r="F3" s="113"/>
      <c r="G3" s="113"/>
      <c r="H3" s="113"/>
      <c r="I3" s="113"/>
      <c r="J3" s="114"/>
    </row>
    <row r="4" spans="1:10" ht="15.75" thickBot="1" x14ac:dyDescent="0.3">
      <c r="A4" s="115"/>
      <c r="B4" s="116"/>
      <c r="C4" s="116"/>
      <c r="D4" s="116"/>
      <c r="E4" s="116"/>
      <c r="F4" s="116"/>
      <c r="G4" s="116"/>
      <c r="H4" s="116"/>
      <c r="I4" s="116"/>
      <c r="J4" s="117"/>
    </row>
    <row r="6" spans="1:10" x14ac:dyDescent="0.25">
      <c r="A6" s="2" t="s">
        <v>0</v>
      </c>
    </row>
    <row r="8" spans="1:10" x14ac:dyDescent="0.25">
      <c r="D8" s="96" t="s">
        <v>84</v>
      </c>
      <c r="E8" s="96"/>
      <c r="F8" s="96"/>
      <c r="G8" s="96"/>
    </row>
    <row r="9" spans="1:10" x14ac:dyDescent="0.25">
      <c r="D9" s="1" t="s">
        <v>20</v>
      </c>
      <c r="G9" s="5">
        <v>185000</v>
      </c>
    </row>
    <row r="10" spans="1:10" x14ac:dyDescent="0.25">
      <c r="D10" s="1" t="s">
        <v>81</v>
      </c>
      <c r="G10" s="59">
        <v>5</v>
      </c>
    </row>
    <row r="11" spans="1:10" x14ac:dyDescent="0.25">
      <c r="D11" s="1" t="s">
        <v>82</v>
      </c>
      <c r="G11" s="6">
        <v>1</v>
      </c>
    </row>
    <row r="12" spans="1:10" x14ac:dyDescent="0.25">
      <c r="D12" s="1" t="s">
        <v>16</v>
      </c>
      <c r="G12" s="6">
        <v>0.2</v>
      </c>
    </row>
    <row r="14" spans="1:10" x14ac:dyDescent="0.25">
      <c r="D14" s="66" t="s">
        <v>83</v>
      </c>
      <c r="G14" s="67">
        <f>+G9*G11*G12</f>
        <v>37000</v>
      </c>
    </row>
    <row r="16" spans="1:10" x14ac:dyDescent="0.25">
      <c r="C16" s="96" t="s">
        <v>88</v>
      </c>
      <c r="D16" s="96"/>
      <c r="E16" s="96"/>
      <c r="F16" s="96"/>
      <c r="G16" s="96"/>
      <c r="H16" s="96"/>
    </row>
    <row r="17" spans="3:9" x14ac:dyDescent="0.25">
      <c r="C17" s="79" t="s">
        <v>98</v>
      </c>
      <c r="D17" s="79" t="s">
        <v>89</v>
      </c>
      <c r="E17" s="79" t="s">
        <v>90</v>
      </c>
      <c r="F17" s="167" t="s">
        <v>110</v>
      </c>
      <c r="G17" s="167"/>
      <c r="H17" s="167"/>
    </row>
    <row r="18" spans="3:9" x14ac:dyDescent="0.25">
      <c r="C18" s="80" t="s">
        <v>87</v>
      </c>
      <c r="D18" s="5">
        <v>9000</v>
      </c>
      <c r="E18" s="80" t="s">
        <v>93</v>
      </c>
      <c r="F18" s="165" t="s">
        <v>91</v>
      </c>
      <c r="G18" s="165"/>
      <c r="H18" s="165"/>
    </row>
    <row r="19" spans="3:9" x14ac:dyDescent="0.25">
      <c r="C19" s="80" t="s">
        <v>85</v>
      </c>
      <c r="D19" s="5">
        <v>5000</v>
      </c>
      <c r="E19" s="80" t="s">
        <v>92</v>
      </c>
      <c r="F19" s="165" t="s">
        <v>94</v>
      </c>
      <c r="G19" s="165"/>
      <c r="H19" s="165"/>
    </row>
    <row r="20" spans="3:9" ht="15" customHeight="1" x14ac:dyDescent="0.25">
      <c r="C20" s="163" t="s">
        <v>86</v>
      </c>
      <c r="D20" s="166">
        <v>28000</v>
      </c>
      <c r="E20" s="163" t="s">
        <v>92</v>
      </c>
      <c r="F20" s="164" t="s">
        <v>95</v>
      </c>
      <c r="G20" s="164"/>
      <c r="H20" s="164"/>
    </row>
    <row r="21" spans="3:9" x14ac:dyDescent="0.25">
      <c r="C21" s="163"/>
      <c r="D21" s="166"/>
      <c r="E21" s="163"/>
      <c r="F21" s="164"/>
      <c r="G21" s="164"/>
      <c r="H21" s="164"/>
    </row>
    <row r="24" spans="3:9" ht="15.75" thickBot="1" x14ac:dyDescent="0.3"/>
    <row r="25" spans="3:9" x14ac:dyDescent="0.25">
      <c r="C25" s="53" t="s">
        <v>98</v>
      </c>
      <c r="D25" s="90" t="s">
        <v>96</v>
      </c>
      <c r="E25" s="90"/>
      <c r="F25" s="90" t="s">
        <v>97</v>
      </c>
      <c r="G25" s="91"/>
    </row>
    <row r="26" spans="3:9" x14ac:dyDescent="0.25">
      <c r="C26" s="18" t="str">
        <f t="shared" ref="C26:D28" si="0">+C18</f>
        <v>Traslados TLS S.R.L.</v>
      </c>
      <c r="D26" s="160">
        <f t="shared" si="0"/>
        <v>9000</v>
      </c>
      <c r="E26" s="160"/>
      <c r="F26" s="160">
        <v>0</v>
      </c>
      <c r="G26" s="161"/>
      <c r="H26" s="55"/>
      <c r="I26" s="7"/>
    </row>
    <row r="27" spans="3:9" x14ac:dyDescent="0.25">
      <c r="C27" s="18" t="str">
        <f t="shared" si="0"/>
        <v>Carlos Mayorga</v>
      </c>
      <c r="D27" s="160">
        <f t="shared" si="0"/>
        <v>5000</v>
      </c>
      <c r="E27" s="160"/>
      <c r="F27" s="160">
        <f>+D19</f>
        <v>5000</v>
      </c>
      <c r="G27" s="161"/>
      <c r="H27" s="55"/>
      <c r="I27" s="7"/>
    </row>
    <row r="28" spans="3:9" x14ac:dyDescent="0.25">
      <c r="C28" s="18" t="str">
        <f t="shared" si="0"/>
        <v>La Oficina S.A.</v>
      </c>
      <c r="D28" s="160">
        <f t="shared" si="0"/>
        <v>28000</v>
      </c>
      <c r="E28" s="160"/>
      <c r="F28" s="160">
        <f>+D20</f>
        <v>28000</v>
      </c>
      <c r="G28" s="161"/>
      <c r="H28" s="54"/>
      <c r="I28" s="7"/>
    </row>
    <row r="29" spans="3:9" ht="15.75" thickBot="1" x14ac:dyDescent="0.3">
      <c r="C29" s="24" t="s">
        <v>43</v>
      </c>
      <c r="D29" s="149">
        <f>SUM(D26:E28)</f>
        <v>42000</v>
      </c>
      <c r="E29" s="149"/>
      <c r="F29" s="149">
        <f>SUM(F26:G28)</f>
        <v>33000</v>
      </c>
      <c r="G29" s="156"/>
      <c r="H29" s="11">
        <f>+D29-F29</f>
        <v>9000</v>
      </c>
    </row>
    <row r="30" spans="3:9" x14ac:dyDescent="0.25">
      <c r="H30" s="5"/>
    </row>
    <row r="31" spans="3:9" x14ac:dyDescent="0.25">
      <c r="H31" s="5"/>
    </row>
    <row r="32" spans="3:9" x14ac:dyDescent="0.25">
      <c r="H32" s="5"/>
    </row>
    <row r="34" spans="1:10" x14ac:dyDescent="0.25">
      <c r="A34" s="35" t="s">
        <v>99</v>
      </c>
    </row>
    <row r="35" spans="1:10" ht="15.75" thickBot="1" x14ac:dyDescent="0.3">
      <c r="A35" s="35"/>
    </row>
    <row r="36" spans="1:10" ht="15.75" thickBot="1" x14ac:dyDescent="0.3">
      <c r="C36" s="157" t="s">
        <v>104</v>
      </c>
      <c r="D36" s="158"/>
      <c r="E36" s="158"/>
      <c r="F36" s="159"/>
      <c r="I36" s="38" t="s">
        <v>114</v>
      </c>
    </row>
    <row r="37" spans="1:10" x14ac:dyDescent="0.25">
      <c r="C37" s="60"/>
      <c r="D37" s="61"/>
      <c r="E37" s="68" t="s">
        <v>100</v>
      </c>
      <c r="F37" s="62">
        <v>900000</v>
      </c>
      <c r="I37" s="38" t="s">
        <v>111</v>
      </c>
    </row>
    <row r="38" spans="1:10" x14ac:dyDescent="0.25">
      <c r="C38" s="18"/>
      <c r="D38" s="7"/>
      <c r="E38" s="20" t="s">
        <v>101</v>
      </c>
      <c r="F38" s="21">
        <f>-F37*60%</f>
        <v>-540000</v>
      </c>
    </row>
    <row r="39" spans="1:10" x14ac:dyDescent="0.25">
      <c r="C39" s="168" t="s">
        <v>54</v>
      </c>
      <c r="D39" s="169"/>
      <c r="E39" s="169"/>
      <c r="F39" s="69">
        <f>+F37+F38</f>
        <v>360000</v>
      </c>
    </row>
    <row r="40" spans="1:10" x14ac:dyDescent="0.25">
      <c r="C40" s="18"/>
      <c r="D40" s="7"/>
      <c r="E40" s="20" t="s">
        <v>88</v>
      </c>
      <c r="F40" s="85">
        <f>+H29</f>
        <v>9000</v>
      </c>
      <c r="G40" s="86"/>
      <c r="I40" s="38" t="s">
        <v>112</v>
      </c>
    </row>
    <row r="41" spans="1:10" x14ac:dyDescent="0.25">
      <c r="C41" s="18"/>
      <c r="D41" s="7"/>
      <c r="E41" s="20" t="s">
        <v>116</v>
      </c>
      <c r="F41" s="85">
        <v>-42000</v>
      </c>
      <c r="G41" s="86" t="s">
        <v>133</v>
      </c>
    </row>
    <row r="42" spans="1:10" x14ac:dyDescent="0.25">
      <c r="C42" s="18"/>
      <c r="D42" s="7"/>
      <c r="E42" s="20" t="s">
        <v>102</v>
      </c>
      <c r="F42" s="21">
        <f>+G14</f>
        <v>37000</v>
      </c>
      <c r="I42" s="38" t="s">
        <v>113</v>
      </c>
    </row>
    <row r="43" spans="1:10" ht="15.75" thickBot="1" x14ac:dyDescent="0.3">
      <c r="C43" s="87" t="s">
        <v>103</v>
      </c>
      <c r="D43" s="88"/>
      <c r="E43" s="88"/>
      <c r="F43" s="50">
        <f>+F39+F41+F40+F42</f>
        <v>364000</v>
      </c>
    </row>
    <row r="45" spans="1:10" x14ac:dyDescent="0.25">
      <c r="A45" s="162" t="s">
        <v>134</v>
      </c>
      <c r="B45" s="162"/>
      <c r="C45" s="162"/>
      <c r="D45" s="162"/>
      <c r="E45" s="162"/>
      <c r="F45" s="162"/>
      <c r="G45" s="162"/>
      <c r="H45" s="162"/>
      <c r="I45" s="162"/>
      <c r="J45" s="162"/>
    </row>
    <row r="46" spans="1:10" ht="15.75" thickBot="1" x14ac:dyDescent="0.3">
      <c r="G46" s="7"/>
      <c r="H46" s="7"/>
      <c r="I46" s="7"/>
    </row>
    <row r="47" spans="1:10" ht="15.75" thickBot="1" x14ac:dyDescent="0.3">
      <c r="A47" s="92" t="s">
        <v>117</v>
      </c>
      <c r="B47" s="93"/>
      <c r="C47" s="93"/>
      <c r="D47" s="93"/>
      <c r="E47" s="93"/>
      <c r="F47" s="93"/>
      <c r="G47" s="93"/>
      <c r="H47" s="93"/>
      <c r="I47" s="93"/>
      <c r="J47" s="94"/>
    </row>
    <row r="48" spans="1:10" ht="15" customHeight="1" x14ac:dyDescent="0.25">
      <c r="A48" s="154" t="s">
        <v>105</v>
      </c>
      <c r="B48" s="127" t="s">
        <v>108</v>
      </c>
      <c r="C48" s="131" t="s">
        <v>118</v>
      </c>
      <c r="D48" s="127"/>
      <c r="E48" s="127"/>
      <c r="F48" s="142"/>
      <c r="G48" s="151" t="s">
        <v>119</v>
      </c>
      <c r="H48" s="111"/>
      <c r="I48" s="131" t="s">
        <v>120</v>
      </c>
      <c r="J48" s="132"/>
    </row>
    <row r="49" spans="1:10" x14ac:dyDescent="0.25">
      <c r="A49" s="155"/>
      <c r="B49" s="128"/>
      <c r="C49" s="133"/>
      <c r="D49" s="128"/>
      <c r="E49" s="128"/>
      <c r="F49" s="143"/>
      <c r="G49" s="152"/>
      <c r="H49" s="153"/>
      <c r="I49" s="133"/>
      <c r="J49" s="134"/>
    </row>
    <row r="50" spans="1:10" x14ac:dyDescent="0.25">
      <c r="A50" s="76" t="s">
        <v>106</v>
      </c>
      <c r="B50" s="74">
        <v>0.5</v>
      </c>
      <c r="C50" s="135">
        <f>+$F$43*B50</f>
        <v>182000</v>
      </c>
      <c r="D50" s="144"/>
      <c r="E50" s="144"/>
      <c r="F50" s="144"/>
      <c r="G50" s="135" t="s">
        <v>122</v>
      </c>
      <c r="H50" s="136"/>
      <c r="I50" s="139">
        <f>+((C50-120000)*35%)+28500</f>
        <v>50200</v>
      </c>
      <c r="J50" s="140"/>
    </row>
    <row r="51" spans="1:10" x14ac:dyDescent="0.25">
      <c r="A51" s="77" t="s">
        <v>107</v>
      </c>
      <c r="B51" s="75">
        <v>0.5</v>
      </c>
      <c r="C51" s="145">
        <f>+$F$43*B51</f>
        <v>182000</v>
      </c>
      <c r="D51" s="146"/>
      <c r="E51" s="146"/>
      <c r="F51" s="147"/>
      <c r="G51" s="137" t="s">
        <v>122</v>
      </c>
      <c r="H51" s="138"/>
      <c r="I51" s="141">
        <f>+((C51-120000)*35%)+28500</f>
        <v>50200</v>
      </c>
      <c r="J51" s="140"/>
    </row>
    <row r="52" spans="1:10" ht="15.75" thickBot="1" x14ac:dyDescent="0.3">
      <c r="A52" s="46" t="s">
        <v>109</v>
      </c>
      <c r="B52" s="70">
        <f>+B50+B51</f>
        <v>1</v>
      </c>
      <c r="C52" s="148">
        <f>SUM(C50:D51)</f>
        <v>364000</v>
      </c>
      <c r="D52" s="149"/>
      <c r="E52" s="149"/>
      <c r="F52" s="150"/>
      <c r="G52" s="71"/>
      <c r="H52" s="78"/>
      <c r="I52" s="129"/>
      <c r="J52" s="130"/>
    </row>
    <row r="53" spans="1:10" x14ac:dyDescent="0.25">
      <c r="G53" s="7"/>
    </row>
    <row r="54" spans="1:10" x14ac:dyDescent="0.25">
      <c r="G54" s="7"/>
    </row>
  </sheetData>
  <mergeCells count="38">
    <mergeCell ref="A45:J45"/>
    <mergeCell ref="C20:C21"/>
    <mergeCell ref="D8:G8"/>
    <mergeCell ref="F20:H21"/>
    <mergeCell ref="F19:H19"/>
    <mergeCell ref="E20:E21"/>
    <mergeCell ref="D20:D21"/>
    <mergeCell ref="F17:H17"/>
    <mergeCell ref="F18:H18"/>
    <mergeCell ref="C16:H16"/>
    <mergeCell ref="C39:E39"/>
    <mergeCell ref="A3:J4"/>
    <mergeCell ref="B48:B49"/>
    <mergeCell ref="A48:A49"/>
    <mergeCell ref="D29:E29"/>
    <mergeCell ref="F29:G29"/>
    <mergeCell ref="C43:E43"/>
    <mergeCell ref="C36:F36"/>
    <mergeCell ref="D25:E25"/>
    <mergeCell ref="F25:G25"/>
    <mergeCell ref="D26:E26"/>
    <mergeCell ref="D27:E27"/>
    <mergeCell ref="D28:E28"/>
    <mergeCell ref="F26:G26"/>
    <mergeCell ref="F27:G27"/>
    <mergeCell ref="F28:G28"/>
    <mergeCell ref="A47:J47"/>
    <mergeCell ref="C48:F49"/>
    <mergeCell ref="C50:F50"/>
    <mergeCell ref="C51:F51"/>
    <mergeCell ref="C52:F52"/>
    <mergeCell ref="G48:H49"/>
    <mergeCell ref="I52:J52"/>
    <mergeCell ref="I48:J49"/>
    <mergeCell ref="G50:H50"/>
    <mergeCell ref="G51:H51"/>
    <mergeCell ref="I50:J50"/>
    <mergeCell ref="I51:J51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&amp;L&amp;"-,Negrita"&amp;K00-046GUÍA DE TRABAJOS PRÁCTICOS.
UNIDAD 10&amp;R&amp;"-,Negrita"&amp;K00-047Marina Soledad Beltramo</oddHeader>
    <oddFooter>&amp;L&amp;G &amp;C&amp;"-,Negrita"&amp;K00-048UCC. FACEA. 
IMPUESTOS I. Cát. "B"&amp;R&amp;"-,Negrita"&amp;K00-048Página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10.01</vt:lpstr>
      <vt:lpstr>10.02</vt:lpstr>
      <vt:lpstr>10.03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HugoP</dc:creator>
  <cp:lastModifiedBy>Eleonora</cp:lastModifiedBy>
  <cp:lastPrinted>2016-05-26T18:43:15Z</cp:lastPrinted>
  <dcterms:created xsi:type="dcterms:W3CDTF">2013-12-27T15:56:41Z</dcterms:created>
  <dcterms:modified xsi:type="dcterms:W3CDTF">2016-08-24T20:50:37Z</dcterms:modified>
</cp:coreProperties>
</file>