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2"/>
  </bookViews>
  <sheets>
    <sheet name="6.01" sheetId="1" r:id="rId1"/>
    <sheet name="6.02" sheetId="2" r:id="rId2"/>
    <sheet name="6.03" sheetId="3" r:id="rId3"/>
    <sheet name="6.04" sheetId="4" r:id="rId4"/>
  </sheets>
  <definedNames/>
  <calcPr fullCalcOnLoad="1"/>
</workbook>
</file>

<file path=xl/sharedStrings.xml><?xml version="1.0" encoding="utf-8"?>
<sst xmlns="http://schemas.openxmlformats.org/spreadsheetml/2006/main" count="419" uniqueCount="376">
  <si>
    <t>Utilidad impositiva</t>
  </si>
  <si>
    <t>TOTAL</t>
  </si>
  <si>
    <t>Subtotal</t>
  </si>
  <si>
    <t>Datos del ejercicio período fiscal 2013</t>
  </si>
  <si>
    <t>RESOLUCIÓN EJERCICIO Nº 6.01. RENTAS DE TERCERA CATEGORÍA - GASTOS A FAVOR DEL PERSONAL</t>
  </si>
  <si>
    <t>rrollado.</t>
  </si>
  <si>
    <t>G. inherentes al giro comercial</t>
  </si>
  <si>
    <t>G. incurridos en el exterior</t>
  </si>
  <si>
    <t>Gastos generales deducibles</t>
  </si>
  <si>
    <t>G. de organización</t>
  </si>
  <si>
    <t>G. realizados en favor del personal</t>
  </si>
  <si>
    <t>Planes de seguros en favor del personal</t>
  </si>
  <si>
    <t>Asistencia sanitaria</t>
  </si>
  <si>
    <t>Ayuda escolar y cultural</t>
  </si>
  <si>
    <t>Subsidios a clubes deportivos</t>
  </si>
  <si>
    <t>Gratificaciones y aguinaldos</t>
  </si>
  <si>
    <r>
      <rPr>
        <b/>
        <u val="single"/>
        <sz val="11"/>
        <color indexed="8"/>
        <rFont val="Calibri"/>
        <family val="2"/>
      </rPr>
      <t xml:space="preserve">NORMATIVA APLICABLE </t>
    </r>
    <r>
      <rPr>
        <sz val="11"/>
        <color indexed="8"/>
        <rFont val="Calibri"/>
        <family val="2"/>
      </rPr>
      <t>: Art. 49, art. 87 inc. g), art. 139 DR.</t>
    </r>
  </si>
  <si>
    <t>Concepto</t>
  </si>
  <si>
    <t>Menos Ganancia</t>
  </si>
  <si>
    <t>Mas Ganancia</t>
  </si>
  <si>
    <t>Ajustes</t>
  </si>
  <si>
    <t>operación de contado.</t>
  </si>
  <si>
    <t>4) Se deben haber cortado los servicios o dejado de operar con el moroso.</t>
  </si>
  <si>
    <t>A continuación se presenta un cuadro sinóptico que sintetiza lo escrito anteriormente y un ejemplo numérico que permite interpretar mejor el tema desea-</t>
  </si>
  <si>
    <t>G. de representación</t>
  </si>
  <si>
    <t>D. López</t>
  </si>
  <si>
    <t>1) El monto del crédito no puede superar el importe fijado por AFIP ($10.000).</t>
  </si>
  <si>
    <t>SUBTOTAL</t>
  </si>
  <si>
    <t>IMPUESTO 35%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</si>
  <si>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Art. 87 inc. b), art.133 DR, art. 136 DR, art. 137 DR</t>
    </r>
  </si>
  <si>
    <t>GANANCIA SUJETA AL IMPUESTO</t>
  </si>
  <si>
    <t>Venta de inmueble</t>
  </si>
  <si>
    <t>Inmueble adquirido el 02/02/2011</t>
  </si>
  <si>
    <t>Maquinaria</t>
  </si>
  <si>
    <t>Precio de compra</t>
  </si>
  <si>
    <t>Precio de compra nuevo bien</t>
  </si>
  <si>
    <t>Nuevo inmueble</t>
  </si>
  <si>
    <t>Utilidad impositiva  (b)</t>
  </si>
  <si>
    <t>Valor residual del Bien</t>
  </si>
  <si>
    <t>Precio de venta bien reemplazado</t>
  </si>
  <si>
    <t>Resultado del ejercicio</t>
  </si>
  <si>
    <t>Nuevo bien mueble (maquinaria)</t>
  </si>
  <si>
    <t>Base imponible</t>
  </si>
  <si>
    <t xml:space="preserve">      Precio de compra =</t>
  </si>
  <si>
    <t xml:space="preserve">      Amort. Acumulada = </t>
  </si>
  <si>
    <t>Precio de venta inmueble</t>
  </si>
  <si>
    <t>(g) Amort. 2013</t>
  </si>
  <si>
    <t>(h) Amort. 2014- 2017</t>
  </si>
  <si>
    <t xml:space="preserve">(b) Utilidad impositiva = </t>
  </si>
  <si>
    <t>Precio de venta de inmueble - valor residual del inmueble</t>
  </si>
  <si>
    <t>Precio de venta del inmueble</t>
  </si>
  <si>
    <t>(c) Amort. 2013</t>
  </si>
  <si>
    <t>(d) Amort. 2014- 2017</t>
  </si>
  <si>
    <t>RESOLUCIÓN EJERCICIO Nº 6.02 GANANCIA DE LA TERCERA CATEGORÍA - MALOS CRÉDITOS</t>
  </si>
  <si>
    <r>
      <rPr>
        <b/>
        <u val="single"/>
        <sz val="11"/>
        <color indexed="8"/>
        <rFont val="Calibri"/>
        <family val="2"/>
      </rPr>
      <t xml:space="preserve">NORMATIVA APLICABLE </t>
    </r>
    <r>
      <rPr>
        <sz val="11"/>
        <color indexed="8"/>
        <rFont val="Calibri"/>
        <family val="2"/>
      </rPr>
      <t>: Art. 67, art. 96 DR, RG. N° 2140</t>
    </r>
  </si>
  <si>
    <t>RESOLUCIÓN EJERCICIO Nº 6.04 RENTAS DE TERCERA CATEGORÍA - EJERCICIO INTEGRADOR</t>
  </si>
  <si>
    <t>Ventas</t>
  </si>
  <si>
    <t>Existencia inicial</t>
  </si>
  <si>
    <t>Compras</t>
  </si>
  <si>
    <t>Existencia final</t>
  </si>
  <si>
    <t>Sueldo mensual Pedro</t>
  </si>
  <si>
    <t>Sueldo mensual Juan</t>
  </si>
  <si>
    <t>Retiro mensual Pedro</t>
  </si>
  <si>
    <t>Retiro mensual Juan</t>
  </si>
  <si>
    <t>1 bolsa de alimento para perro</t>
  </si>
  <si>
    <t>2 bolsas de alimento para perro</t>
  </si>
  <si>
    <t>2 bolsas de alimento para gato</t>
  </si>
  <si>
    <t>Sueldos anual trabajadores</t>
  </si>
  <si>
    <t>Nueva maquinaria</t>
  </si>
  <si>
    <t>Venta maq reemplazada</t>
  </si>
  <si>
    <t>Alimento para perro</t>
  </si>
  <si>
    <t>Alimento para gato</t>
  </si>
  <si>
    <t>Inmueble valor de adq</t>
  </si>
  <si>
    <t>Mejora</t>
  </si>
  <si>
    <t xml:space="preserve">Maquinarias </t>
  </si>
  <si>
    <t>G. inherentes al giro del negocio</t>
  </si>
  <si>
    <t xml:space="preserve">Asistencia sanitaria </t>
  </si>
  <si>
    <t>Gratificaciones</t>
  </si>
  <si>
    <t>D. D´alessandro</t>
  </si>
  <si>
    <t>D. Paez</t>
  </si>
  <si>
    <t>NORMATIVA</t>
  </si>
  <si>
    <t>Impuesto a las ganancias</t>
  </si>
  <si>
    <t>Datos impositivos</t>
  </si>
  <si>
    <t>L. art. 52  inc. a)</t>
  </si>
  <si>
    <t>L.  art. 73</t>
  </si>
  <si>
    <t>Retenciones</t>
  </si>
  <si>
    <t xml:space="preserve">       Precio de venta maq </t>
  </si>
  <si>
    <t>L. art 87 inc. i)</t>
  </si>
  <si>
    <t xml:space="preserve">       Resultado venta impositivo = (Precio de venta maq - costo computable) = </t>
  </si>
  <si>
    <t xml:space="preserve">       Valor de compra del nuevo bien =</t>
  </si>
  <si>
    <t xml:space="preserve">       Valor de origen impositivo del nuevo bien =</t>
  </si>
  <si>
    <t>L. art. 87 inc. g)</t>
  </si>
  <si>
    <t>Gastos inherentes al giro del negocio (f)</t>
  </si>
  <si>
    <t>Gastos a favor del personal (h)</t>
  </si>
  <si>
    <t>Incobrables (j)</t>
  </si>
  <si>
    <t xml:space="preserve">  Sueldo</t>
  </si>
  <si>
    <t>Precio alimento para perro</t>
  </si>
  <si>
    <t>Precio bolsa alimento para gato</t>
  </si>
  <si>
    <t>Socio Juan</t>
  </si>
  <si>
    <t xml:space="preserve">Vida útil </t>
  </si>
  <si>
    <t>Préstamo Sr Pérez</t>
  </si>
  <si>
    <t xml:space="preserve">G. de investigación </t>
  </si>
  <si>
    <t>Préstamo Sr Rodríguez</t>
  </si>
  <si>
    <t>Gastos de representación</t>
  </si>
  <si>
    <t xml:space="preserve">Créditos </t>
  </si>
  <si>
    <t>Sueldo mensual Andrés</t>
  </si>
  <si>
    <t>Retiro mensual Andrés</t>
  </si>
  <si>
    <t>L. art 87 inc. a)</t>
  </si>
  <si>
    <t>Gastos de representación (g)</t>
  </si>
  <si>
    <t xml:space="preserve"> L. art 87 inc. b) / art. 133 DR / art. 136 DR</t>
  </si>
  <si>
    <t xml:space="preserve">       Costo computable (VR) = [valor de compra - (valor de compra / vida útil * cant de años)] =</t>
  </si>
  <si>
    <t xml:space="preserve">       Se podrá afectar la utilidad de la venta solo hasta el costo del nuevo bien</t>
  </si>
  <si>
    <t xml:space="preserve">       Utilidad afectada opción venta y reemplazo =</t>
  </si>
  <si>
    <t xml:space="preserve">       Amortización mejora =    [(Mejora / cant de trim que le restan de vida útil) *  cant trim p/terminar el año] =</t>
  </si>
  <si>
    <t xml:space="preserve">       Amortización opción venta y reemplazo = [ (valor de origen impositivo del nuevo bien / vida útil )] =</t>
  </si>
  <si>
    <t xml:space="preserve">(f) Los gastos inherentes al giro del negocio se encuentran establecidos en el art 87 inc. a) donde se establece que representan toda erogación efectuada en </t>
  </si>
  <si>
    <t xml:space="preserve">       Gastos de representación deducidos contablemente = </t>
  </si>
  <si>
    <t xml:space="preserve">      Gratificaciones abonadas el 20/05/2014 = </t>
  </si>
  <si>
    <t xml:space="preserve">     D. López =  cumple con las condiciones de incobrabilidad =</t>
  </si>
  <si>
    <t xml:space="preserve">     D. Paez = crédito de escasa significación =</t>
  </si>
  <si>
    <t xml:space="preserve">L. art 88 inc. b) </t>
  </si>
  <si>
    <t>Edificación</t>
  </si>
  <si>
    <t>Construcción</t>
  </si>
  <si>
    <t>Vida útil</t>
  </si>
  <si>
    <t>1) Con opción de venta y reemplazo</t>
  </si>
  <si>
    <t>Amortización acumulada</t>
  </si>
  <si>
    <t>Amortización del año 2013 (g)</t>
  </si>
  <si>
    <t>Ajustes impositivos en las DDJJ con la opción de venta y reemplazo</t>
  </si>
  <si>
    <t>Amortización nuevo inmueble</t>
  </si>
  <si>
    <t>Amortización nuevo bien mueble (maquinaria)</t>
  </si>
  <si>
    <t>[ (valor de compra * % de edificación) / 200 * cant de trim transcurridos desde la fecha de compra ]</t>
  </si>
  <si>
    <t xml:space="preserve">      Nueva maquinaria = [ (valor de origen / vida útil )] =</t>
  </si>
  <si>
    <t xml:space="preserve">      Nuevo inmueble = [ ( Valor de origen * % de edificación / 200 trim * cant de trimestres ] =</t>
  </si>
  <si>
    <t>2) Sin opción de venta y reemplazo</t>
  </si>
  <si>
    <t>Amortización del año 2013 (c)</t>
  </si>
  <si>
    <t>Ajustes impositivos en las DDJJ sin la opción de venta y remplazo</t>
  </si>
  <si>
    <t xml:space="preserve">      Inmueble vendido=   [ (Valor  de origen * % de edificación)/ 200 trim. * cant de trimestres ] =</t>
  </si>
  <si>
    <t>Inmueble vendido</t>
  </si>
  <si>
    <t>Amortización inmueble vendido</t>
  </si>
  <si>
    <t xml:space="preserve">      Inmueble vendido =   [ (Valor  de origen * % de edificación)/ 200 trim. * cant de trimestres ] =</t>
  </si>
  <si>
    <t>RESOLUCIÓN EJERCICIO Nº 6.03 OPCIÓN DE VENTA Y REEMPLAZO</t>
  </si>
  <si>
    <t xml:space="preserve">Impuesto a pagar </t>
  </si>
  <si>
    <t>Amortización  4 próximos periodos 2014-2017 (d)</t>
  </si>
  <si>
    <t>Amortización 4 próximos periodos 2014-2017 (h)</t>
  </si>
  <si>
    <t xml:space="preserve">(a) Valor residual del bien actualizado impositivo =  Precio de compra - Amortización acumulada </t>
  </si>
  <si>
    <t>Valor Residual actualizado del inmueble (a)</t>
  </si>
  <si>
    <t xml:space="preserve">(a) Valor residual actualizado impositivo del bien =  Precio de compra - Amortización acumulada </t>
  </si>
  <si>
    <t>Valor Residual actualizado del Inmueble (a)</t>
  </si>
  <si>
    <t>Prop. de utilidad a afectar al nuevo inmueble. (c)</t>
  </si>
  <si>
    <t>(c) Prop. de utilidad a afectar al nuevo inmueble = Precio de compra del nuevo bien / precio de venta del bien reemplazado</t>
  </si>
  <si>
    <t xml:space="preserve">(e) Prop. de utilidad a afectar al nuevo bien mueble (maquinaria) = Precio de compra del nuevo bien / precio de venta del bien reemplazado </t>
  </si>
  <si>
    <t>(f)  Utilidad afectada al costo del nuevo bien  = Utilidad impositiva * prop. de utilidad a afectar al nuevo bien mueble (maquinaria)</t>
  </si>
  <si>
    <t xml:space="preserve">      Valor de origen de nuevo inmueble = (valor de compra - utilidad afectada al costo del nuevo bien ) =</t>
  </si>
  <si>
    <t xml:space="preserve">      Valor de origen de nueva maquinaria =  (valor de compra - utilidad afectada al costo del nuevo bien) =</t>
  </si>
  <si>
    <t>Utilidad impositiva a declarar en el ejercicio</t>
  </si>
  <si>
    <t xml:space="preserve">Utilidad impositiva a declarar </t>
  </si>
  <si>
    <t>RENTAS DE TERCERA CATEGORIA DE  SOCIOS (k)</t>
  </si>
  <si>
    <t>Utilidad afectada al costo del nuevo inmueble (d)</t>
  </si>
  <si>
    <t>Utilidad afectada al costo del nuevo b. mueble (f)</t>
  </si>
  <si>
    <t>(d) Utilidad afectada al costo del nuevo inmueble = Utilidad impositiva * proporcion de utilidad a afectar al nuevo inmueble</t>
  </si>
  <si>
    <t>Prop. de utilidad a  afectar al nuevo b. mueble (e)</t>
  </si>
  <si>
    <t>Utilidad impositiva a declarar en el ejercicio (e)</t>
  </si>
  <si>
    <t>Utilidad impositiva  a declarar en el ejercicio (i)</t>
  </si>
  <si>
    <t>Terreno</t>
  </si>
  <si>
    <t>Precio de compra construcción</t>
  </si>
  <si>
    <t>Se consideran vinculados a la actividad . Pueden ser necesarios o no p/ obtener y mantener la renta</t>
  </si>
  <si>
    <t xml:space="preserve"> Todo gasto en favor del personal</t>
  </si>
  <si>
    <t>Razonables</t>
  </si>
  <si>
    <t>Relacionados con la tarea</t>
  </si>
  <si>
    <t>Total retenciones a asignar a los socios</t>
  </si>
  <si>
    <t>3) Se debe haber notificado fehacientemente al deudor sobre condición de moroso y reclamarse el pago del crédito vencido.</t>
  </si>
  <si>
    <t>Ejemplo :</t>
  </si>
  <si>
    <t>Serán deducidos en el ejercicio:</t>
  </si>
  <si>
    <t>Abonados antes de la Declaración Jurada de Imp. a las Ganancias -----&gt; periodo por el cual se pagan                                                                                                                                                                         Abonados después de la Declaración Jurada de Imp. a las Ganancias ---&gt; periodo en que se pagan</t>
  </si>
  <si>
    <t xml:space="preserve"> La empresa Felicidad. S.A. determinó abonar en el año 2013, $55.000 en gastos en favor del personal :</t>
  </si>
  <si>
    <t xml:space="preserve">      Total de trim </t>
  </si>
  <si>
    <t>( 4 trim año 2011, 4 trim año 2013, 3 trim año 2013).</t>
  </si>
  <si>
    <t>L. art 50</t>
  </si>
  <si>
    <t>L. art 88 inc. b)</t>
  </si>
  <si>
    <t>Garantía</t>
  </si>
  <si>
    <t>Construcción + Terreno</t>
  </si>
  <si>
    <t xml:space="preserve"> Presentadas después del venc. de la DDJJ</t>
  </si>
  <si>
    <t>Según importancia de la empresa, etc.</t>
  </si>
  <si>
    <t>Deudor Gonzales</t>
  </si>
  <si>
    <t>Deudor Salas</t>
  </si>
  <si>
    <t>Deudor Flores</t>
  </si>
  <si>
    <t>Deudor Palacios</t>
  </si>
  <si>
    <t xml:space="preserve">Impuesto a las ganancias </t>
  </si>
  <si>
    <t>Crédito con garantía (c)</t>
  </si>
  <si>
    <t xml:space="preserve">   Excedente no deducible</t>
  </si>
  <si>
    <t xml:space="preserve">   Garantía hipotecaria</t>
  </si>
  <si>
    <t>ESTADO DE RESULTADO</t>
  </si>
  <si>
    <t>Utilidad Bruta</t>
  </si>
  <si>
    <t>Ventas (a)</t>
  </si>
  <si>
    <t>Costo de venta (b)</t>
  </si>
  <si>
    <t>(b) Valuación de bienes de cambio</t>
  </si>
  <si>
    <t>(a) Ventas : Según lo dispuesto en el art. 70 del DR, las mismas incluyen los retiros realizados por los socios establecidos en el art. 57 de la ley.</t>
  </si>
  <si>
    <t>Valor de compra maq a vender</t>
  </si>
  <si>
    <t>Deducciones</t>
  </si>
  <si>
    <t>(d) Gastos administrativos</t>
  </si>
  <si>
    <t xml:space="preserve">      Sueldos anuales socios  = sumatoria sueldos mensuales * 13</t>
  </si>
  <si>
    <t>L. art. 87 inc. c)</t>
  </si>
  <si>
    <t>Gastos administrativos (d)</t>
  </si>
  <si>
    <t>Gastos de organización (e)</t>
  </si>
  <si>
    <t xml:space="preserve">       Remuneraciones pagadas </t>
  </si>
  <si>
    <t>Amortizaciones de bienes de uso y sus mejoras</t>
  </si>
  <si>
    <t>Amortizaciones (i)</t>
  </si>
  <si>
    <t>Socio Pedro</t>
  </si>
  <si>
    <t>Total rentas antes de deducciones</t>
  </si>
  <si>
    <t xml:space="preserve">      Ventas al público </t>
  </si>
  <si>
    <t>art. 70 DR</t>
  </si>
  <si>
    <t xml:space="preserve">Deducciones generales </t>
  </si>
  <si>
    <t xml:space="preserve">  Aportes a la obra social prepaga </t>
  </si>
  <si>
    <t>Deducciones personales</t>
  </si>
  <si>
    <t>Madre a cargo</t>
  </si>
  <si>
    <t>Donaciones</t>
  </si>
  <si>
    <t>Resultado final</t>
  </si>
  <si>
    <t xml:space="preserve">(h) Los gastos en favor del personal se encuentran establecidos en el art. 87 inc. g) los cuales son realizados en conceptos de asistencia sanitaria, ayuda escolar </t>
  </si>
  <si>
    <t xml:space="preserve">y cultural, subsidios a clubes deportivos, gratificaciones y aguinaldos. La detracción de los mismos se realiza en el ejercicio en que se pagan si es que fueron </t>
  </si>
  <si>
    <t>abonados antes del vencimiento del plazo para presentar la DDJJ del IIGG, ya que sino será deducibles en el año en que se abonen.</t>
  </si>
  <si>
    <t>(e) La norma establece en el  art. 87 inc. c) la deducción de gastos de organización, los cuales son erogaciones relacionadas con la estructura organizacional de</t>
  </si>
  <si>
    <t xml:space="preserve">Impuesto determinado </t>
  </si>
  <si>
    <t>L. art. 90</t>
  </si>
  <si>
    <t>L. art. 23 inc. a)</t>
  </si>
  <si>
    <t>L. art. 23 inc. b), apart. 1</t>
  </si>
  <si>
    <t>L. art. 23 inc. b) apart. 2</t>
  </si>
  <si>
    <t>L. art 23 inc. B) apart. 3</t>
  </si>
  <si>
    <t>(k) En la determinación de la renta de tercera categoría de los socios se encuentra incluido en este caso para cada socio :los sueldos y la participación sobre el</t>
  </si>
  <si>
    <t>GANANCIA NETA SUJETA AL IMPUESTO</t>
  </si>
  <si>
    <t>IMPUESTO NETO A INGRESAR</t>
  </si>
  <si>
    <t>Hijos</t>
  </si>
  <si>
    <t>L. art 67 / art. 96 DR</t>
  </si>
  <si>
    <t>L. art 82/ art. 83</t>
  </si>
  <si>
    <t>art. 147 DR</t>
  </si>
  <si>
    <t>L. art 81 inc. c)</t>
  </si>
  <si>
    <r>
      <rPr>
        <b/>
        <u val="single"/>
        <sz val="11"/>
        <color indexed="8"/>
        <rFont val="Calibri"/>
        <family val="2"/>
      </rPr>
      <t xml:space="preserve">NORMATIVA APLICABLE </t>
    </r>
    <r>
      <rPr>
        <sz val="11"/>
        <color indexed="8"/>
        <rFont val="Calibri"/>
        <family val="2"/>
      </rPr>
      <t>:LIG: Art. 23 inc. a), b), art. 50, art. 52 inc. a),art. 57, art. 73, art. 81 inc. c) art. 82 inc. f) , art. 83, art. 84, art. 87 inc. a), b), c), i), g),</t>
    </r>
  </si>
  <si>
    <t xml:space="preserve"> art. 88 .DR : Art.70, art. 73, art. 103, art. 133,  art 136, art. 140, art. 141, art. 144 </t>
  </si>
  <si>
    <t xml:space="preserve">Interés </t>
  </si>
  <si>
    <t>Participación sobre el resultado</t>
  </si>
  <si>
    <t>Socio Andrés</t>
  </si>
  <si>
    <t xml:space="preserve">  Participación sobre resultado</t>
  </si>
  <si>
    <t>L. art. 81 inc. g)</t>
  </si>
  <si>
    <t>Ganancia mínima no imponible</t>
  </si>
  <si>
    <t>Cónyuge</t>
  </si>
  <si>
    <t xml:space="preserve">      Retiros Mercadería Pedro</t>
  </si>
  <si>
    <t xml:space="preserve">      Retiros Mercadería Juan</t>
  </si>
  <si>
    <t xml:space="preserve">      Retiros Mercadería Andrés</t>
  </si>
  <si>
    <t>Deudor Pérez</t>
  </si>
  <si>
    <t>Deudor Juárez</t>
  </si>
  <si>
    <t>Deudor López</t>
  </si>
  <si>
    <t>Créditos escasa significación (a)</t>
  </si>
  <si>
    <t>Crédito mal imputado como incobrable (b)</t>
  </si>
  <si>
    <t xml:space="preserve">2) Morosidad mayor a 180 días. Si no se fijó el vencimiento o no se encuentra expresada en la documentación respaldaría se considera como </t>
  </si>
  <si>
    <t xml:space="preserve">   Crédito</t>
  </si>
  <si>
    <t>S. Juan casado con hijo de 16 años</t>
  </si>
  <si>
    <t>S. Pedro con un hijo incapacitado de 22 años</t>
  </si>
  <si>
    <t>S. Andrés con su madre a su cargo</t>
  </si>
  <si>
    <t>Aportes obra social</t>
  </si>
  <si>
    <t xml:space="preserve">S. Pedro </t>
  </si>
  <si>
    <t>S. Juan</t>
  </si>
  <si>
    <t>S. Andrés</t>
  </si>
  <si>
    <t>Donación Juan</t>
  </si>
  <si>
    <t>Donación Andrés</t>
  </si>
  <si>
    <t>L. art. 84</t>
  </si>
  <si>
    <t xml:space="preserve"> +</t>
  </si>
  <si>
    <t>-</t>
  </si>
  <si>
    <t>Ayuda escolar</t>
  </si>
  <si>
    <t>Asistencia Sanitaria</t>
  </si>
  <si>
    <t>Resolución ejercicio período fiscal 2013</t>
  </si>
  <si>
    <t xml:space="preserve">Int. Préstamo Sr. Pérez </t>
  </si>
  <si>
    <t xml:space="preserve">Int. Préstamo Sr. Rodríguez </t>
  </si>
  <si>
    <t>Otros ingresos (c)</t>
  </si>
  <si>
    <t xml:space="preserve">   Remuneración personal</t>
  </si>
  <si>
    <t xml:space="preserve">   Investigación nuevo proyecto</t>
  </si>
  <si>
    <t xml:space="preserve">  Nueva maquinaria</t>
  </si>
  <si>
    <t xml:space="preserve">  Inmueble</t>
  </si>
  <si>
    <t xml:space="preserve">  Maq existente</t>
  </si>
  <si>
    <t xml:space="preserve">  Mejora</t>
  </si>
  <si>
    <t xml:space="preserve">   Sueldos socios </t>
  </si>
  <si>
    <t>(i) Amortizaciones</t>
  </si>
  <si>
    <t xml:space="preserve">      Existencia inicial </t>
  </si>
  <si>
    <t xml:space="preserve">      Compras</t>
  </si>
  <si>
    <t xml:space="preserve">Alimento para perros </t>
  </si>
  <si>
    <t>Alimento para gatos</t>
  </si>
  <si>
    <t xml:space="preserve">      Costo de venta alimento para perros = Existencia inicial + Compras - Existencia Final</t>
  </si>
  <si>
    <t xml:space="preserve">     Existencia inicial</t>
  </si>
  <si>
    <t xml:space="preserve">     Compras</t>
  </si>
  <si>
    <t>(c) Disposición de fondos : Intereses ganados por los prestamos otorgados</t>
  </si>
  <si>
    <t xml:space="preserve">(a) Los tres créditos otorgado respectivamente al D. Gonzales, Pérez y Juárez, son considerados créditos de escasa significación ya que no verifican ningún </t>
  </si>
  <si>
    <t>índice de incobrabilidad y cumplen con las siguientes características establecidas en el art. 136 del DR :</t>
  </si>
  <si>
    <t xml:space="preserve">       Tope máximo a deducir = 1,5% * Remuneraciones pagadas</t>
  </si>
  <si>
    <t xml:space="preserve">     D. D´alessandro  = no fueron iniciadas las acciones judiciales. Fue solamente notificado sobre las mismas</t>
  </si>
  <si>
    <t xml:space="preserve">     Incobrables = D. López + D. Paez</t>
  </si>
  <si>
    <t>Dichos requisitos mencionados se deben presentar concurrentemente.</t>
  </si>
  <si>
    <t xml:space="preserve">       Amortización impositiva inmueble = [ (valor de compra * % edificación ) / 200 trim. * cant de trim]</t>
  </si>
  <si>
    <t>20% en concepto de ayuda escolar el 01/03/2013</t>
  </si>
  <si>
    <t>30% por asistencia sanitaria  el 01/01/2013</t>
  </si>
  <si>
    <t xml:space="preserve">50% en concepto de gratificación extraordinaria </t>
  </si>
  <si>
    <t>en un plazo de 5 años. En este caso son los gastos de investigación del nuevo proyecto, que se optó por deducirlos en el primer ejercicio.</t>
  </si>
  <si>
    <t>$ -</t>
  </si>
  <si>
    <t xml:space="preserve">       V. Residual del bien</t>
  </si>
  <si>
    <t xml:space="preserve">      Remuneración personal = </t>
  </si>
  <si>
    <t>09/08/2013 Alimento perro</t>
  </si>
  <si>
    <t>09/08/2013 Alimento gato</t>
  </si>
  <si>
    <t>Cantidad</t>
  </si>
  <si>
    <t>Costo unitario</t>
  </si>
  <si>
    <t>05/11/2013 Alimento perro</t>
  </si>
  <si>
    <t>05/11/2013 Alimento gato</t>
  </si>
  <si>
    <t>03/10/2013 Alimento perro</t>
  </si>
  <si>
    <t>03/10/2013 Alimento gato</t>
  </si>
  <si>
    <t xml:space="preserve">     Costo de venta alimento para gatos = Existencia inicial + Compras - Existencia Final</t>
  </si>
  <si>
    <t xml:space="preserve">     Costo de venta total = Costo de venta alimento para perros + Costo de venta alimento para gatos</t>
  </si>
  <si>
    <t>Cálculo valor de origen para la opción de venta y reemplazo</t>
  </si>
  <si>
    <t xml:space="preserve">      Nuevo inmueble = [ ( Valor de origen descontado la opción de venta y reemplazo/200 trim * cant de trim.] =</t>
  </si>
  <si>
    <t xml:space="preserve">       Sr Pérez =  [(tasa anual / 12) * cant. de meses] * valor del préstamo</t>
  </si>
  <si>
    <t xml:space="preserve">       Sr. Rodríguez =   [(tasa anual / 12) * cant. de meses] * valor del préstamo</t>
  </si>
  <si>
    <t>el marco del negocio estando vinculado a la actividad desarrollada. En este caso fueron los abonados por los servicios de telefonía, luz, gas, entre otros.</t>
  </si>
  <si>
    <t xml:space="preserve">       Amortización maquinarias existentes = (valor de origen / vida útil)</t>
  </si>
  <si>
    <t>No es necesario realizar un ajuste ya que se encuentran correctamente contemplados como créditos de escasa significación en el resultado del ejercicio.</t>
  </si>
  <si>
    <t>(e) Utilidad impositiva a declarar en el ejercicio = Utilidad Impositiva</t>
  </si>
  <si>
    <t xml:space="preserve">      Asistencia sanitaria abonada el 01/04/2013  = </t>
  </si>
  <si>
    <t>el 30/05/2014</t>
  </si>
  <si>
    <t>Gratif. Extraordinaria</t>
  </si>
  <si>
    <t xml:space="preserve">     Cálculo Existencia final = stock al 31/12/2013 * valor ultima compra</t>
  </si>
  <si>
    <t xml:space="preserve">      Cálculo Existencia final = stock al 31/12/2013 * valor de última compra</t>
  </si>
  <si>
    <t>31/12/2013 Stock  a. perro</t>
  </si>
  <si>
    <t>31/12/2013 Stock  a. gato</t>
  </si>
  <si>
    <t>Rentas de 3era Categoría</t>
  </si>
  <si>
    <t>La empresa realiza el cierre de ejercicio al 31 de Octubre. La utilidad bruta (Ventas -Cto Vta.) obtenida al 31/10/2013 es de $780.000</t>
  </si>
  <si>
    <t>Ganancia neta sujeta a imp. 2013</t>
  </si>
  <si>
    <t xml:space="preserve">(b) El deudor Salas fue considerado un incobrable pero el mismo no verificaba ninguna de las circunstancias enumeradas taxativamente en el art. 136, ya que </t>
  </si>
  <si>
    <t>fue solamente notificado que se le iniciarían acciones judiciales. No fueron todavía inciadas las mismas. Es por esto, que la sociedad no se las puede deducir</t>
  </si>
  <si>
    <t>para dicho periodo como un incobrable. El crédito de dicho deudor representara una mayor ganancia para el ejercicio.</t>
  </si>
  <si>
    <t>(c) Los créditos con garantía serán deducibles en la parte atribuible al monto garantizado siempre que antes se hubiesen iniciado las acciones judiciales co-</t>
  </si>
  <si>
    <t>rrespondientes. Esto se encuentra establecido en el artículo 136 del DR.</t>
  </si>
  <si>
    <t>una sociedad, los gastos de constitución de una sociedad, los vinculados a su inicio, de investigación y nuevos proyectos, los gastos de reorganización de una</t>
  </si>
  <si>
    <t xml:space="preserve">sociedad existente, entre otros. El contribuyente tiene la opción de deducirse el monto de dichos gastos en el primer ejercicio o la amortización de los mismos </t>
  </si>
  <si>
    <t>(j) Los malos créditos se encuentran establecidos en el art. 87 inc. b).Para que un crédito sea considerado como incobrable se deben cumplir las condiciones im-</t>
  </si>
  <si>
    <t>puestas en el art. 133 del DR y las del art. 136 DR. En el caso especial de créditos de escasa significación, estos se dan cuando no resulte económicamente conve-</t>
  </si>
  <si>
    <t>Por otra parte, las retenciones sufridas a cuenta del Impuesto a las Ganancias serán asignadas a los socios según la participación de estos en la sociedad. Se en-</t>
  </si>
  <si>
    <t>cuentra establecido en el art. 73 del DR.</t>
  </si>
  <si>
    <t xml:space="preserve">      Existencia final = Según el art. 52 de la ley se determina con el costo de la última compra efectuada en los dos meses anteriores a la fecha de cierre de ej.</t>
  </si>
  <si>
    <t xml:space="preserve">     Existencia final = Según el art. 52 de la ley se determina con el costo de la última compra efectuada en los dos meses anteriores a la fecha de cierre de ej.</t>
  </si>
  <si>
    <t>ciones pagadas durante el periodo fiscal a los empleados en relación de dependencia.</t>
  </si>
  <si>
    <t>(g) Los gastos de representación se encuentran descriptos en el art. 87 inc. i) donde se establece que se podrá deducir hasta un 1,50% del total de remunera-</t>
  </si>
  <si>
    <t>niente realizar gestiones judiciales de cobranza y no se verifiquen alguno de los índices de incobrabilidad mencionados en los art. 133 y 136 del DR. A su vez,</t>
  </si>
  <si>
    <t xml:space="preserve"> para dicho caso especial AFIP  dispone un monto máximo de $10.000, debe existir una morosidad mayor a 180 días, se debe haber notificado fehacientemente</t>
  </si>
  <si>
    <t xml:space="preserve"> al deudor y se debe haber dejado de operar con el deudor moroso o cortado los servicios.</t>
  </si>
  <si>
    <t xml:space="preserve">resultado obtenido. Con respecto a los sueldos, en el inc. b) del articulo 88 y en el art 144 del DR se prevé que los  mismos se deben adicionar a  la participación </t>
  </si>
  <si>
    <t xml:space="preserve">Para la determinación del impuesto sobre la ganancia neta se deducirán las deducciones generales y personales admitidas según los datos presentados en el </t>
  </si>
  <si>
    <t xml:space="preserve">ejercicio. </t>
  </si>
  <si>
    <t>asignar a los socios mas allá si no fueron percibidos efectivamente.</t>
  </si>
  <si>
    <t>de cada socio, con el fin de asignarle a cada socio la utilidad que realmente le corresponde.Con respecto al resultado del balance impositivo, el mismo se debe</t>
  </si>
  <si>
    <t>buyentes que deben abonar = $28.500 + 35%* lo que excede a $120.000.</t>
  </si>
  <si>
    <t>El impuesto determinado se encuentra establecido según la tabla presentada en el art. 90 de la LIG. En este caso los tres socios se encuentran entre los contri-</t>
  </si>
  <si>
    <t>bien mueble.</t>
  </si>
  <si>
    <t xml:space="preserve">(i) Utilidad impositiva a declarar en el ejercicio =Utilidad impositiva - Utilidad afectada al costo del nuevo inmueble - Utilidad afectada al costo del nuevo </t>
  </si>
  <si>
    <t>Las rentas de tercera categoría se encuentran establecidas en el artículo 49 de la LIG definidas en función del sujeto y no del objeto. De esta forma,el resultado</t>
  </si>
  <si>
    <t>aquellos puedan presentar.</t>
  </si>
  <si>
    <t xml:space="preserve">obtenido por un sujeto empresa o determinados auxiliares de comercio será considerado renta de Tercera categoría cualquiera sean las características que </t>
  </si>
  <si>
    <t>Sobre estos ingresos obtenidos la ley permite realizar la deducción de ciertas erogaciones establecidas en el artículo 87, que permiten el desarrollo y manteni-</t>
  </si>
  <si>
    <t xml:space="preserve">ción, gastos realizados en favor del personal, entre otros. </t>
  </si>
  <si>
    <t>miento del ejercicio de la actividad. Dentro de estas deducciones especiales nos encontramos con gastos inherentes al giro del negocio, gastos de organiza-</t>
  </si>
  <si>
    <t>Con respecto a los gastos realizado en favor del personal, los mismos se encuentran determinados en el artículo 87 inciso g) donde se definen como “gastos</t>
  </si>
  <si>
    <t xml:space="preserve">o contribuciones realizados en favor del personal por asistencia sanitaria, ayuda escolar y cultural, subsidios a clubes deportivos y, en general, todo gasto de </t>
  </si>
  <si>
    <t>asistencia en favor de los empleados, dependientes u obreros. También se deducirán las gratificaciones, aguinaldos, etc., que se paguen al personal dentro de</t>
  </si>
  <si>
    <t xml:space="preserve"> los plazos en que, según la reglamentación, se debe presentar la declaración jurada correspondiente al ejercicio”.</t>
  </si>
  <si>
    <t>Es importante destacar que dichas deducciones admitidas se corresponden a la actividad desarrollada aunque pueden no referirse a los gastos para el desarro-</t>
  </si>
  <si>
    <t xml:space="preserve">llo y mantenimiento de las rentas obtenidas.En el caso específico de las gratificaciones que el personal puede llegar a percibir, las mismas deben guardar </t>
  </si>
  <si>
    <t>relación con las tareas que aquellos realizan, dependiendo de la importancia de la empresa, como así también de otros factores que puedan influir en el mon-</t>
  </si>
  <si>
    <t xml:space="preserve">to a retribuir.Para finalizar, este tipo de gastos pueden ser detraídos en el periodo por el cual se pagan si solo sí fueron abonados con anterioridad a la fecha de </t>
  </si>
  <si>
    <t xml:space="preserve">vencimiento para la presentación de la declaración jurada de Impuesto a las Ganancias correspondiente. De lo contrario, serán deducibles en el año en el que 
</t>
  </si>
  <si>
    <t>se pagan.</t>
  </si>
  <si>
    <t xml:space="preserve">Como ya se mencionó, el art. 87 en el inc. g) establece la deducción de los gastos en favor del personal. En este caso la empresa Felicidad S.A. podrá deducirse </t>
  </si>
  <si>
    <t>ción de la DDJJ de Imp. a las Ganancias. Dichas gratificaciones serán deducidas en el periodo en que se pagan.</t>
  </si>
  <si>
    <t>los gastos en concepto de ayuda escolar y sanitaria pero no realizar la deducción de el pago de gratificaciones ya que fueron abonados después de la presenta-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</si>
</sst>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  <numFmt numFmtId="165" formatCode="0.000%"/>
    <numFmt numFmtId="166" formatCode="&quot;$&quot;\ #,##0"/>
    <numFmt numFmtId="167" formatCode="#,##0.0"/>
    <numFmt numFmtId="168" formatCode="&quot;$&quot;\ 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39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 horizontal="center"/>
    </xf>
    <xf numFmtId="4" fontId="39" fillId="33" borderId="10" xfId="0" applyNumberFormat="1" applyFont="1" applyFill="1" applyBorder="1" applyAlignment="1">
      <alignment/>
    </xf>
    <xf numFmtId="4" fontId="39" fillId="33" borderId="11" xfId="0" applyNumberFormat="1" applyFont="1" applyFill="1" applyBorder="1" applyAlignment="1">
      <alignment horizontal="center"/>
    </xf>
    <xf numFmtId="4" fontId="39" fillId="33" borderId="12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4" fontId="39" fillId="0" borderId="0" xfId="0" applyNumberFormat="1" applyFont="1" applyFill="1" applyBorder="1" applyAlignment="1">
      <alignment horizontal="center" vertical="center"/>
    </xf>
    <xf numFmtId="4" fontId="39" fillId="33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4" fontId="34" fillId="0" borderId="0" xfId="0" applyNumberFormat="1" applyFont="1" applyFill="1" applyBorder="1" applyAlignment="1">
      <alignment/>
    </xf>
    <xf numFmtId="4" fontId="40" fillId="0" borderId="14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15" xfId="0" applyNumberFormat="1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/>
    </xf>
    <xf numFmtId="4" fontId="0" fillId="0" borderId="16" xfId="0" applyNumberFormat="1" applyFill="1" applyBorder="1" applyAlignment="1">
      <alignment/>
    </xf>
    <xf numFmtId="164" fontId="1" fillId="0" borderId="16" xfId="0" applyNumberFormat="1" applyFont="1" applyFill="1" applyBorder="1" applyAlignment="1">
      <alignment horizontal="left"/>
    </xf>
    <xf numFmtId="4" fontId="40" fillId="0" borderId="17" xfId="0" applyNumberFormat="1" applyFont="1" applyFill="1" applyBorder="1" applyAlignment="1">
      <alignment/>
    </xf>
    <xf numFmtId="4" fontId="41" fillId="0" borderId="18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164" fontId="1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wrapText="1"/>
    </xf>
    <xf numFmtId="4" fontId="2" fillId="0" borderId="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1" fillId="0" borderId="21" xfId="0" applyNumberFormat="1" applyFont="1" applyFill="1" applyBorder="1" applyAlignment="1">
      <alignment horizontal="left"/>
    </xf>
    <xf numFmtId="4" fontId="1" fillId="0" borderId="21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left" vertical="center"/>
    </xf>
    <xf numFmtId="164" fontId="0" fillId="0" borderId="20" xfId="0" applyNumberFormat="1" applyFill="1" applyBorder="1" applyAlignment="1">
      <alignment/>
    </xf>
    <xf numFmtId="4" fontId="2" fillId="33" borderId="1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9" fontId="0" fillId="0" borderId="0" xfId="52" applyFont="1" applyFill="1" applyBorder="1" applyAlignment="1">
      <alignment/>
    </xf>
    <xf numFmtId="4" fontId="0" fillId="0" borderId="0" xfId="0" applyNumberFormat="1" applyFill="1" applyAlignment="1">
      <alignment/>
    </xf>
    <xf numFmtId="4" fontId="39" fillId="33" borderId="1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39" fillId="0" borderId="22" xfId="0" applyNumberFormat="1" applyFont="1" applyFill="1" applyBorder="1" applyAlignment="1">
      <alignment/>
    </xf>
    <xf numFmtId="4" fontId="39" fillId="0" borderId="20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1" fillId="0" borderId="21" xfId="0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4" fontId="39" fillId="33" borderId="10" xfId="0" applyNumberFormat="1" applyFont="1" applyFill="1" applyBorder="1" applyAlignment="1">
      <alignment/>
    </xf>
    <xf numFmtId="164" fontId="39" fillId="33" borderId="13" xfId="0" applyNumberFormat="1" applyFont="1" applyFill="1" applyBorder="1" applyAlignment="1">
      <alignment/>
    </xf>
    <xf numFmtId="164" fontId="39" fillId="33" borderId="11" xfId="0" applyNumberFormat="1" applyFont="1" applyFill="1" applyBorder="1" applyAlignment="1">
      <alignment/>
    </xf>
    <xf numFmtId="164" fontId="39" fillId="33" borderId="2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21" xfId="0" applyNumberFormat="1" applyFont="1" applyFill="1" applyBorder="1" applyAlignment="1">
      <alignment horizontal="left"/>
    </xf>
    <xf numFmtId="164" fontId="0" fillId="0" borderId="22" xfId="0" applyNumberForma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42" fillId="0" borderId="14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7" fontId="0" fillId="0" borderId="0" xfId="48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left" wrapText="1"/>
    </xf>
    <xf numFmtId="4" fontId="8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" fontId="1" fillId="0" borderId="27" xfId="0" applyNumberFormat="1" applyFont="1" applyFill="1" applyBorder="1" applyAlignment="1">
      <alignment horizontal="left" wrapText="1"/>
    </xf>
    <xf numFmtId="164" fontId="1" fillId="0" borderId="27" xfId="0" applyNumberFormat="1" applyFont="1" applyFill="1" applyBorder="1" applyAlignment="1">
      <alignment wrapText="1"/>
    </xf>
    <xf numFmtId="4" fontId="0" fillId="0" borderId="27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4" fontId="0" fillId="0" borderId="0" xfId="0" applyNumberFormat="1" applyFont="1" applyBorder="1" applyAlignment="1">
      <alignment horizontal="left"/>
    </xf>
    <xf numFmtId="165" fontId="0" fillId="0" borderId="0" xfId="52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 wrapText="1"/>
    </xf>
    <xf numFmtId="164" fontId="0" fillId="0" borderId="0" xfId="52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right" vertical="center"/>
    </xf>
    <xf numFmtId="0" fontId="42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40" fillId="0" borderId="19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42" fillId="0" borderId="28" xfId="0" applyFont="1" applyFill="1" applyBorder="1" applyAlignment="1">
      <alignment/>
    </xf>
    <xf numFmtId="4" fontId="0" fillId="0" borderId="0" xfId="0" applyNumberFormat="1" applyAlignment="1">
      <alignment wrapText="1"/>
    </xf>
    <xf numFmtId="164" fontId="39" fillId="0" borderId="0" xfId="0" applyNumberFormat="1" applyFont="1" applyFill="1" applyBorder="1" applyAlignment="1">
      <alignment vertical="center"/>
    </xf>
    <xf numFmtId="4" fontId="2" fillId="33" borderId="29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right"/>
    </xf>
    <xf numFmtId="166" fontId="1" fillId="0" borderId="0" xfId="48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horizontal="left" vertical="top"/>
    </xf>
    <xf numFmtId="4" fontId="39" fillId="0" borderId="16" xfId="0" applyNumberFormat="1" applyFont="1" applyFill="1" applyBorder="1" applyAlignment="1">
      <alignment/>
    </xf>
    <xf numFmtId="4" fontId="1" fillId="0" borderId="30" xfId="0" applyNumberFormat="1" applyFont="1" applyFill="1" applyBorder="1" applyAlignment="1">
      <alignment/>
    </xf>
    <xf numFmtId="9" fontId="1" fillId="0" borderId="0" xfId="52" applyFon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39" fillId="0" borderId="11" xfId="0" applyNumberFormat="1" applyFont="1" applyFill="1" applyBorder="1" applyAlignment="1">
      <alignment/>
    </xf>
    <xf numFmtId="4" fontId="39" fillId="0" borderId="13" xfId="0" applyNumberFormat="1" applyFont="1" applyFill="1" applyBorder="1" applyAlignment="1">
      <alignment/>
    </xf>
    <xf numFmtId="4" fontId="39" fillId="33" borderId="13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left" vertical="center"/>
    </xf>
    <xf numFmtId="164" fontId="0" fillId="0" borderId="23" xfId="0" applyNumberFormat="1" applyFill="1" applyBorder="1" applyAlignment="1">
      <alignment/>
    </xf>
    <xf numFmtId="4" fontId="0" fillId="0" borderId="21" xfId="0" applyNumberFormat="1" applyFont="1" applyFill="1" applyBorder="1" applyAlignment="1">
      <alignment horizontal="left" vertical="center"/>
    </xf>
    <xf numFmtId="4" fontId="0" fillId="0" borderId="23" xfId="0" applyNumberForma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4" fontId="39" fillId="33" borderId="10" xfId="0" applyNumberFormat="1" applyFont="1" applyFill="1" applyBorder="1" applyAlignment="1">
      <alignment horizontal="left" vertical="center"/>
    </xf>
    <xf numFmtId="164" fontId="39" fillId="33" borderId="12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2" fillId="0" borderId="0" xfId="0" applyNumberFormat="1" applyFont="1" applyFill="1" applyBorder="1" applyAlignment="1">
      <alignment horizontal="left" vertical="center"/>
    </xf>
    <xf numFmtId="3" fontId="39" fillId="33" borderId="11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left" vertical="center"/>
    </xf>
    <xf numFmtId="4" fontId="2" fillId="33" borderId="24" xfId="0" applyNumberFormat="1" applyFont="1" applyFill="1" applyBorder="1" applyAlignment="1">
      <alignment horizontal="left" vertical="center"/>
    </xf>
    <xf numFmtId="164" fontId="39" fillId="33" borderId="29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39" fillId="0" borderId="0" xfId="0" applyNumberFormat="1" applyFont="1" applyFill="1" applyBorder="1" applyAlignment="1">
      <alignment horizontal="left"/>
    </xf>
    <xf numFmtId="164" fontId="0" fillId="0" borderId="22" xfId="0" applyNumberFormat="1" applyBorder="1" applyAlignment="1">
      <alignment/>
    </xf>
    <xf numFmtId="164" fontId="0" fillId="0" borderId="0" xfId="0" applyNumberFormat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" fontId="39" fillId="0" borderId="10" xfId="0" applyNumberFormat="1" applyFont="1" applyFill="1" applyBorder="1" applyAlignment="1">
      <alignment/>
    </xf>
    <xf numFmtId="4" fontId="39" fillId="0" borderId="13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 wrapText="1"/>
    </xf>
    <xf numFmtId="164" fontId="0" fillId="0" borderId="16" xfId="52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horizontal="left"/>
    </xf>
    <xf numFmtId="4" fontId="0" fillId="0" borderId="3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/>
    </xf>
    <xf numFmtId="166" fontId="0" fillId="0" borderId="0" xfId="48" applyNumberFormat="1" applyFont="1" applyFill="1" applyBorder="1" applyAlignment="1">
      <alignment horizontal="right"/>
    </xf>
    <xf numFmtId="166" fontId="1" fillId="0" borderId="0" xfId="48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  <xf numFmtId="166" fontId="0" fillId="0" borderId="15" xfId="0" applyNumberForma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39" fillId="33" borderId="13" xfId="0" applyNumberFormat="1" applyFont="1" applyFill="1" applyBorder="1" applyAlignment="1">
      <alignment/>
    </xf>
    <xf numFmtId="4" fontId="0" fillId="0" borderId="31" xfId="0" applyNumberFormat="1" applyBorder="1" applyAlignment="1">
      <alignment/>
    </xf>
    <xf numFmtId="4" fontId="1" fillId="0" borderId="2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/>
    </xf>
    <xf numFmtId="4" fontId="39" fillId="33" borderId="11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4" fontId="2" fillId="0" borderId="27" xfId="0" applyNumberFormat="1" applyFont="1" applyBorder="1" applyAlignment="1">
      <alignment vertical="center"/>
    </xf>
    <xf numFmtId="4" fontId="0" fillId="0" borderId="24" xfId="0" applyNumberFormat="1" applyFont="1" applyFill="1" applyBorder="1" applyAlignment="1">
      <alignment/>
    </xf>
    <xf numFmtId="4" fontId="39" fillId="0" borderId="29" xfId="0" applyNumberFormat="1" applyFont="1" applyFill="1" applyBorder="1" applyAlignment="1">
      <alignment/>
    </xf>
    <xf numFmtId="4" fontId="2" fillId="0" borderId="28" xfId="0" applyNumberFormat="1" applyFont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0" fillId="0" borderId="22" xfId="0" applyNumberFormat="1" applyFont="1" applyFill="1" applyBorder="1" applyAlignment="1">
      <alignment horizontal="center"/>
    </xf>
    <xf numFmtId="4" fontId="39" fillId="33" borderId="24" xfId="0" applyNumberFormat="1" applyFont="1" applyFill="1" applyBorder="1" applyAlignment="1">
      <alignment/>
    </xf>
    <xf numFmtId="4" fontId="39" fillId="33" borderId="29" xfId="0" applyNumberFormat="1" applyFon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22" xfId="0" applyNumberForma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166" fontId="39" fillId="33" borderId="11" xfId="0" applyNumberFormat="1" applyFont="1" applyFill="1" applyBorder="1" applyAlignment="1">
      <alignment/>
    </xf>
    <xf numFmtId="166" fontId="0" fillId="0" borderId="22" xfId="0" applyNumberForma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66" fontId="1" fillId="0" borderId="0" xfId="52" applyNumberFormat="1" applyFont="1" applyFill="1" applyBorder="1" applyAlignment="1">
      <alignment/>
    </xf>
    <xf numFmtId="166" fontId="0" fillId="0" borderId="15" xfId="52" applyNumberFormat="1" applyFont="1" applyFill="1" applyBorder="1" applyAlignment="1">
      <alignment/>
    </xf>
    <xf numFmtId="9" fontId="0" fillId="0" borderId="15" xfId="52" applyFont="1" applyFill="1" applyBorder="1" applyAlignment="1">
      <alignment/>
    </xf>
    <xf numFmtId="5" fontId="0" fillId="0" borderId="15" xfId="48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4" fontId="39" fillId="0" borderId="0" xfId="0" applyNumberFormat="1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 wrapText="1"/>
    </xf>
    <xf numFmtId="4" fontId="0" fillId="0" borderId="0" xfId="0" applyNumberFormat="1" applyAlignment="1">
      <alignment vertical="center"/>
    </xf>
    <xf numFmtId="166" fontId="39" fillId="33" borderId="13" xfId="0" applyNumberFormat="1" applyFont="1" applyFill="1" applyBorder="1" applyAlignment="1">
      <alignment/>
    </xf>
    <xf numFmtId="166" fontId="0" fillId="0" borderId="0" xfId="52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9" fontId="0" fillId="0" borderId="0" xfId="52" applyFont="1" applyBorder="1" applyAlignment="1">
      <alignment/>
    </xf>
    <xf numFmtId="164" fontId="39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32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left"/>
    </xf>
    <xf numFmtId="4" fontId="0" fillId="0" borderId="20" xfId="0" applyNumberFormat="1" applyFill="1" applyBorder="1" applyAlignment="1">
      <alignment horizontal="left"/>
    </xf>
    <xf numFmtId="4" fontId="39" fillId="33" borderId="10" xfId="0" applyNumberFormat="1" applyFont="1" applyFill="1" applyBorder="1" applyAlignment="1">
      <alignment horizontal="left"/>
    </xf>
    <xf numFmtId="4" fontId="39" fillId="33" borderId="13" xfId="0" applyNumberFormat="1" applyFont="1" applyFill="1" applyBorder="1" applyAlignment="1">
      <alignment horizontal="left"/>
    </xf>
    <xf numFmtId="4" fontId="0" fillId="0" borderId="21" xfId="0" applyNumberFormat="1" applyFill="1" applyBorder="1" applyAlignment="1">
      <alignment horizontal="left" vertical="center"/>
    </xf>
    <xf numFmtId="4" fontId="0" fillId="0" borderId="20" xfId="0" applyNumberFormat="1" applyFill="1" applyBorder="1" applyAlignment="1">
      <alignment horizontal="left" vertical="center"/>
    </xf>
    <xf numFmtId="4" fontId="0" fillId="0" borderId="10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4" fontId="2" fillId="33" borderId="25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right"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/>
    </xf>
    <xf numFmtId="4" fontId="39" fillId="0" borderId="25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/>
    </xf>
    <xf numFmtId="166" fontId="0" fillId="0" borderId="25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10" fontId="39" fillId="33" borderId="13" xfId="52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166" fontId="0" fillId="0" borderId="32" xfId="0" applyNumberFormat="1" applyFont="1" applyFill="1" applyBorder="1" applyAlignment="1">
      <alignment/>
    </xf>
    <xf numFmtId="4" fontId="0" fillId="0" borderId="22" xfId="0" applyNumberFormat="1" applyBorder="1" applyAlignment="1">
      <alignment horizontal="center" vertical="center"/>
    </xf>
    <xf numFmtId="4" fontId="39" fillId="0" borderId="26" xfId="0" applyNumberFormat="1" applyFont="1" applyFill="1" applyBorder="1" applyAlignment="1">
      <alignment/>
    </xf>
    <xf numFmtId="4" fontId="39" fillId="0" borderId="32" xfId="0" applyNumberFormat="1" applyFont="1" applyFill="1" applyBorder="1" applyAlignment="1">
      <alignment/>
    </xf>
    <xf numFmtId="164" fontId="39" fillId="33" borderId="29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39" fillId="0" borderId="21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/>
    </xf>
    <xf numFmtId="166" fontId="1" fillId="0" borderId="15" xfId="0" applyNumberFormat="1" applyFont="1" applyFill="1" applyBorder="1" applyAlignment="1">
      <alignment horizontal="right"/>
    </xf>
    <xf numFmtId="166" fontId="1" fillId="0" borderId="19" xfId="0" applyNumberFormat="1" applyFont="1" applyFill="1" applyBorder="1" applyAlignment="1">
      <alignment horizontal="right"/>
    </xf>
    <xf numFmtId="166" fontId="0" fillId="0" borderId="15" xfId="0" applyNumberFormat="1" applyBorder="1" applyAlignment="1">
      <alignment/>
    </xf>
    <xf numFmtId="166" fontId="0" fillId="0" borderId="30" xfId="0" applyNumberFormat="1" applyFill="1" applyBorder="1" applyAlignment="1">
      <alignment/>
    </xf>
    <xf numFmtId="166" fontId="2" fillId="33" borderId="13" xfId="0" applyNumberFormat="1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166" fontId="1" fillId="0" borderId="25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 horizontal="left" vertical="center"/>
    </xf>
    <xf numFmtId="4" fontId="0" fillId="0" borderId="20" xfId="0" applyNumberForma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left" vertical="top"/>
    </xf>
    <xf numFmtId="14" fontId="0" fillId="0" borderId="14" xfId="0" applyNumberFormat="1" applyBorder="1" applyAlignment="1">
      <alignment horizontal="left"/>
    </xf>
    <xf numFmtId="166" fontId="0" fillId="0" borderId="0" xfId="0" applyNumberFormat="1" applyFont="1" applyFill="1" applyBorder="1" applyAlignment="1">
      <alignment horizontal="right" vertical="top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 horizontal="center"/>
    </xf>
    <xf numFmtId="166" fontId="1" fillId="0" borderId="29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64" fontId="0" fillId="0" borderId="21" xfId="0" applyNumberFormat="1" applyFill="1" applyBorder="1" applyAlignment="1">
      <alignment/>
    </xf>
    <xf numFmtId="166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166" fontId="0" fillId="0" borderId="22" xfId="0" applyNumberFormat="1" applyFont="1" applyFill="1" applyBorder="1" applyAlignment="1">
      <alignment/>
    </xf>
    <xf numFmtId="166" fontId="0" fillId="0" borderId="33" xfId="0" applyNumberFormat="1" applyFont="1" applyFill="1" applyBorder="1" applyAlignment="1">
      <alignment/>
    </xf>
    <xf numFmtId="166" fontId="39" fillId="33" borderId="11" xfId="0" applyNumberFormat="1" applyFont="1" applyFill="1" applyBorder="1" applyAlignment="1">
      <alignment/>
    </xf>
    <xf numFmtId="166" fontId="39" fillId="33" borderId="13" xfId="0" applyNumberFormat="1" applyFont="1" applyFill="1" applyBorder="1" applyAlignment="1">
      <alignment vertical="center"/>
    </xf>
    <xf numFmtId="166" fontId="39" fillId="33" borderId="13" xfId="0" applyNumberFormat="1" applyFont="1" applyFill="1" applyBorder="1" applyAlignment="1">
      <alignment/>
    </xf>
    <xf numFmtId="166" fontId="1" fillId="0" borderId="20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0" fillId="0" borderId="22" xfId="0" applyNumberFormat="1" applyFill="1" applyBorder="1" applyAlignment="1">
      <alignment/>
    </xf>
    <xf numFmtId="166" fontId="0" fillId="0" borderId="25" xfId="0" applyNumberFormat="1" applyFill="1" applyBorder="1" applyAlignment="1">
      <alignment/>
    </xf>
    <xf numFmtId="166" fontId="0" fillId="0" borderId="20" xfId="0" applyNumberFormat="1" applyBorder="1" applyAlignment="1">
      <alignment/>
    </xf>
    <xf numFmtId="166" fontId="0" fillId="0" borderId="20" xfId="0" applyNumberForma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166" fontId="0" fillId="0" borderId="22" xfId="0" applyNumberFormat="1" applyBorder="1" applyAlignment="1">
      <alignment/>
    </xf>
    <xf numFmtId="166" fontId="2" fillId="33" borderId="13" xfId="0" applyNumberFormat="1" applyFont="1" applyFill="1" applyBorder="1" applyAlignment="1">
      <alignment/>
    </xf>
    <xf numFmtId="166" fontId="0" fillId="33" borderId="11" xfId="0" applyNumberFormat="1" applyFill="1" applyBorder="1" applyAlignment="1">
      <alignment/>
    </xf>
    <xf numFmtId="166" fontId="0" fillId="0" borderId="25" xfId="0" applyNumberFormat="1" applyBorder="1" applyAlignment="1">
      <alignment/>
    </xf>
    <xf numFmtId="166" fontId="39" fillId="33" borderId="25" xfId="0" applyNumberFormat="1" applyFont="1" applyFill="1" applyBorder="1" applyAlignment="1">
      <alignment/>
    </xf>
    <xf numFmtId="166" fontId="39" fillId="0" borderId="3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/>
    </xf>
    <xf numFmtId="4" fontId="39" fillId="33" borderId="10" xfId="0" applyNumberFormat="1" applyFont="1" applyFill="1" applyBorder="1" applyAlignment="1">
      <alignment horizontal="center" wrapText="1"/>
    </xf>
    <xf numFmtId="4" fontId="39" fillId="33" borderId="13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 vertical="top" wrapText="1"/>
    </xf>
    <xf numFmtId="4" fontId="0" fillId="0" borderId="27" xfId="0" applyNumberFormat="1" applyFont="1" applyFill="1" applyBorder="1" applyAlignment="1">
      <alignment horizontal="center" vertical="top" wrapText="1"/>
    </xf>
    <xf numFmtId="4" fontId="0" fillId="0" borderId="26" xfId="0" applyNumberFormat="1" applyFont="1" applyFill="1" applyBorder="1" applyAlignment="1">
      <alignment horizontal="center" vertical="top" wrapText="1"/>
    </xf>
    <xf numFmtId="4" fontId="0" fillId="0" borderId="24" xfId="0" applyNumberFormat="1" applyFont="1" applyFill="1" applyBorder="1" applyAlignment="1">
      <alignment horizontal="center" vertical="top" wrapText="1"/>
    </xf>
    <xf numFmtId="4" fontId="0" fillId="0" borderId="23" xfId="0" applyNumberFormat="1" applyFont="1" applyFill="1" applyBorder="1" applyAlignment="1">
      <alignment horizontal="center" vertical="top" wrapText="1"/>
    </xf>
    <xf numFmtId="4" fontId="0" fillId="0" borderId="29" xfId="0" applyNumberFormat="1" applyFont="1" applyFill="1" applyBorder="1" applyAlignment="1">
      <alignment horizontal="center" vertical="top" wrapText="1"/>
    </xf>
    <xf numFmtId="4" fontId="39" fillId="33" borderId="10" xfId="0" applyNumberFormat="1" applyFont="1" applyFill="1" applyBorder="1" applyAlignment="1">
      <alignment horizontal="center" vertical="center" wrapText="1"/>
    </xf>
    <xf numFmtId="4" fontId="39" fillId="33" borderId="13" xfId="0" applyNumberFormat="1" applyFont="1" applyFill="1" applyBorder="1" applyAlignment="1">
      <alignment horizontal="center" vertical="center" wrapText="1"/>
    </xf>
    <xf numFmtId="4" fontId="39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/>
    </xf>
    <xf numFmtId="4" fontId="39" fillId="33" borderId="12" xfId="0" applyNumberFormat="1" applyFont="1" applyFill="1" applyBorder="1" applyAlignment="1">
      <alignment horizontal="center" vertical="center"/>
    </xf>
    <xf numFmtId="4" fontId="39" fillId="33" borderId="13" xfId="0" applyNumberFormat="1" applyFont="1" applyFill="1" applyBorder="1" applyAlignment="1">
      <alignment horizontal="center" vertical="center"/>
    </xf>
    <xf numFmtId="4" fontId="2" fillId="0" borderId="28" xfId="0" applyNumberFormat="1" applyFont="1" applyBorder="1" applyAlignment="1">
      <alignment horizontal="left" vertical="center"/>
    </xf>
    <xf numFmtId="4" fontId="2" fillId="0" borderId="27" xfId="0" applyNumberFormat="1" applyFont="1" applyBorder="1" applyAlignment="1">
      <alignment horizontal="left" vertical="center"/>
    </xf>
    <xf numFmtId="4" fontId="2" fillId="0" borderId="26" xfId="0" applyNumberFormat="1" applyFont="1" applyBorder="1" applyAlignment="1">
      <alignment horizontal="left" vertical="center"/>
    </xf>
    <xf numFmtId="4" fontId="2" fillId="0" borderId="24" xfId="0" applyNumberFormat="1" applyFont="1" applyBorder="1" applyAlignment="1">
      <alignment horizontal="left" vertical="center"/>
    </xf>
    <xf numFmtId="4" fontId="2" fillId="0" borderId="23" xfId="0" applyNumberFormat="1" applyFont="1" applyBorder="1" applyAlignment="1">
      <alignment horizontal="left" vertical="center"/>
    </xf>
    <xf numFmtId="4" fontId="2" fillId="0" borderId="29" xfId="0" applyNumberFormat="1" applyFont="1" applyBorder="1" applyAlignment="1">
      <alignment horizontal="left" vertical="center"/>
    </xf>
    <xf numFmtId="4" fontId="39" fillId="33" borderId="10" xfId="0" applyNumberFormat="1" applyFont="1" applyFill="1" applyBorder="1" applyAlignment="1">
      <alignment horizontal="center"/>
    </xf>
    <xf numFmtId="4" fontId="39" fillId="33" borderId="13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164" fontId="39" fillId="33" borderId="24" xfId="0" applyNumberFormat="1" applyFont="1" applyFill="1" applyBorder="1" applyAlignment="1">
      <alignment horizontal="right"/>
    </xf>
    <xf numFmtId="164" fontId="39" fillId="33" borderId="29" xfId="0" applyNumberFormat="1" applyFont="1" applyFill="1" applyBorder="1" applyAlignment="1">
      <alignment horizontal="right"/>
    </xf>
    <xf numFmtId="164" fontId="39" fillId="33" borderId="23" xfId="0" applyNumberFormat="1" applyFont="1" applyFill="1" applyBorder="1" applyAlignment="1">
      <alignment horizontal="right"/>
    </xf>
    <xf numFmtId="166" fontId="39" fillId="33" borderId="23" xfId="0" applyNumberFormat="1" applyFont="1" applyFill="1" applyBorder="1" applyAlignment="1">
      <alignment horizontal="right"/>
    </xf>
    <xf numFmtId="166" fontId="39" fillId="33" borderId="29" xfId="0" applyNumberFormat="1" applyFont="1" applyFill="1" applyBorder="1" applyAlignment="1">
      <alignment horizontal="right"/>
    </xf>
    <xf numFmtId="42" fontId="0" fillId="0" borderId="21" xfId="0" applyNumberFormat="1" applyFont="1" applyFill="1" applyBorder="1" applyAlignment="1">
      <alignment horizontal="right"/>
    </xf>
    <xf numFmtId="42" fontId="0" fillId="0" borderId="20" xfId="0" applyNumberFormat="1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6" fontId="0" fillId="0" borderId="20" xfId="0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4" fontId="39" fillId="33" borderId="28" xfId="0" applyNumberFormat="1" applyFont="1" applyFill="1" applyBorder="1" applyAlignment="1">
      <alignment horizontal="left"/>
    </xf>
    <xf numFmtId="4" fontId="39" fillId="33" borderId="27" xfId="0" applyNumberFormat="1" applyFont="1" applyFill="1" applyBorder="1" applyAlignment="1">
      <alignment horizontal="left"/>
    </xf>
    <xf numFmtId="4" fontId="0" fillId="0" borderId="28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>
      <alignment horizontal="right"/>
    </xf>
    <xf numFmtId="41" fontId="0" fillId="0" borderId="20" xfId="0" applyNumberFormat="1" applyFont="1" applyFill="1" applyBorder="1" applyAlignment="1">
      <alignment horizontal="right"/>
    </xf>
    <xf numFmtId="164" fontId="39" fillId="33" borderId="10" xfId="0" applyNumberFormat="1" applyFont="1" applyFill="1" applyBorder="1" applyAlignment="1">
      <alignment horizontal="right"/>
    </xf>
    <xf numFmtId="164" fontId="39" fillId="33" borderId="13" xfId="0" applyNumberFormat="1" applyFont="1" applyFill="1" applyBorder="1" applyAlignment="1">
      <alignment horizontal="right"/>
    </xf>
    <xf numFmtId="4" fontId="39" fillId="33" borderId="28" xfId="0" applyNumberFormat="1" applyFont="1" applyFill="1" applyBorder="1" applyAlignment="1">
      <alignment horizontal="center"/>
    </xf>
    <xf numFmtId="4" fontId="39" fillId="33" borderId="26" xfId="0" applyNumberFormat="1" applyFont="1" applyFill="1" applyBorder="1" applyAlignment="1">
      <alignment horizontal="center"/>
    </xf>
    <xf numFmtId="166" fontId="39" fillId="33" borderId="12" xfId="0" applyNumberFormat="1" applyFont="1" applyFill="1" applyBorder="1" applyAlignment="1">
      <alignment horizontal="right"/>
    </xf>
    <xf numFmtId="166" fontId="39" fillId="33" borderId="13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 vertical="top"/>
    </xf>
    <xf numFmtId="4" fontId="39" fillId="0" borderId="21" xfId="0" applyNumberFormat="1" applyFont="1" applyFill="1" applyBorder="1" applyAlignment="1">
      <alignment horizontal="left" vertical="center"/>
    </xf>
    <xf numFmtId="4" fontId="39" fillId="0" borderId="20" xfId="0" applyNumberFormat="1" applyFont="1" applyFill="1" applyBorder="1" applyAlignment="1">
      <alignment horizontal="left" vertical="center"/>
    </xf>
    <xf numFmtId="4" fontId="0" fillId="0" borderId="28" xfId="0" applyNumberFormat="1" applyFont="1" applyFill="1" applyBorder="1" applyAlignment="1">
      <alignment horizontal="left"/>
    </xf>
    <xf numFmtId="4" fontId="0" fillId="0" borderId="26" xfId="0" applyNumberFormat="1" applyFont="1" applyFill="1" applyBorder="1" applyAlignment="1">
      <alignment horizontal="left"/>
    </xf>
    <xf numFmtId="4" fontId="0" fillId="0" borderId="21" xfId="0" applyNumberFormat="1" applyFill="1" applyBorder="1" applyAlignment="1">
      <alignment horizontal="left" vertical="center"/>
    </xf>
    <xf numFmtId="4" fontId="0" fillId="0" borderId="20" xfId="0" applyNumberFormat="1" applyFill="1" applyBorder="1" applyAlignment="1">
      <alignment horizontal="left" vertical="center"/>
    </xf>
    <xf numFmtId="4" fontId="39" fillId="0" borderId="21" xfId="0" applyNumberFormat="1" applyFont="1" applyFill="1" applyBorder="1" applyAlignment="1">
      <alignment horizontal="left"/>
    </xf>
    <xf numFmtId="4" fontId="39" fillId="0" borderId="20" xfId="0" applyNumberFormat="1" applyFont="1" applyFill="1" applyBorder="1" applyAlignment="1">
      <alignment horizontal="left"/>
    </xf>
    <xf numFmtId="4" fontId="0" fillId="0" borderId="21" xfId="0" applyNumberFormat="1" applyFill="1" applyBorder="1" applyAlignment="1">
      <alignment horizontal="left"/>
    </xf>
    <xf numFmtId="4" fontId="0" fillId="0" borderId="20" xfId="0" applyNumberFormat="1" applyFill="1" applyBorder="1" applyAlignment="1">
      <alignment horizontal="left"/>
    </xf>
    <xf numFmtId="4" fontId="0" fillId="0" borderId="21" xfId="0" applyNumberFormat="1" applyFont="1" applyFill="1" applyBorder="1" applyAlignment="1">
      <alignment horizontal="left"/>
    </xf>
    <xf numFmtId="4" fontId="0" fillId="0" borderId="2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171450</xdr:rowOff>
    </xdr:from>
    <xdr:to>
      <xdr:col>1</xdr:col>
      <xdr:colOff>19050</xdr:colOff>
      <xdr:row>37</xdr:row>
      <xdr:rowOff>171450</xdr:rowOff>
    </xdr:to>
    <xdr:sp>
      <xdr:nvSpPr>
        <xdr:cNvPr id="1" name="19 Conector recto"/>
        <xdr:cNvSpPr>
          <a:spLocks/>
        </xdr:cNvSpPr>
      </xdr:nvSpPr>
      <xdr:spPr>
        <a:xfrm>
          <a:off x="733425" y="7124700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114300</xdr:colOff>
      <xdr:row>48</xdr:row>
      <xdr:rowOff>171450</xdr:rowOff>
    </xdr:from>
    <xdr:to>
      <xdr:col>11</xdr:col>
      <xdr:colOff>723900</xdr:colOff>
      <xdr:row>50</xdr:row>
      <xdr:rowOff>85725</xdr:rowOff>
    </xdr:to>
    <xdr:sp>
      <xdr:nvSpPr>
        <xdr:cNvPr id="2" name="70 Abrir llave"/>
        <xdr:cNvSpPr>
          <a:spLocks/>
        </xdr:cNvSpPr>
      </xdr:nvSpPr>
      <xdr:spPr>
        <a:xfrm rot="16200000">
          <a:off x="3752850" y="10287000"/>
          <a:ext cx="4943475" cy="295275"/>
        </a:xfrm>
        <a:prstGeom prst="leftBrace">
          <a:avLst>
            <a:gd name="adj" fmla="val -4758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180975</xdr:rowOff>
    </xdr:from>
    <xdr:to>
      <xdr:col>5</xdr:col>
      <xdr:colOff>0</xdr:colOff>
      <xdr:row>34</xdr:row>
      <xdr:rowOff>180975</xdr:rowOff>
    </xdr:to>
    <xdr:sp>
      <xdr:nvSpPr>
        <xdr:cNvPr id="3" name="5 Conector recto"/>
        <xdr:cNvSpPr>
          <a:spLocks/>
        </xdr:cNvSpPr>
      </xdr:nvSpPr>
      <xdr:spPr>
        <a:xfrm>
          <a:off x="3638550" y="6562725"/>
          <a:ext cx="0" cy="1905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180975</xdr:rowOff>
    </xdr:from>
    <xdr:to>
      <xdr:col>5</xdr:col>
      <xdr:colOff>0</xdr:colOff>
      <xdr:row>36</xdr:row>
      <xdr:rowOff>190500</xdr:rowOff>
    </xdr:to>
    <xdr:sp>
      <xdr:nvSpPr>
        <xdr:cNvPr id="4" name="7 Conector recto"/>
        <xdr:cNvSpPr>
          <a:spLocks/>
        </xdr:cNvSpPr>
      </xdr:nvSpPr>
      <xdr:spPr>
        <a:xfrm flipH="1">
          <a:off x="3638550" y="6943725"/>
          <a:ext cx="0" cy="2000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9525</xdr:rowOff>
    </xdr:from>
    <xdr:to>
      <xdr:col>11</xdr:col>
      <xdr:colOff>9525</xdr:colOff>
      <xdr:row>37</xdr:row>
      <xdr:rowOff>9525</xdr:rowOff>
    </xdr:to>
    <xdr:sp>
      <xdr:nvSpPr>
        <xdr:cNvPr id="5" name="12 Conector recto"/>
        <xdr:cNvSpPr>
          <a:spLocks/>
        </xdr:cNvSpPr>
      </xdr:nvSpPr>
      <xdr:spPr>
        <a:xfrm>
          <a:off x="714375" y="7153275"/>
          <a:ext cx="72675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180975</xdr:rowOff>
    </xdr:from>
    <xdr:to>
      <xdr:col>3</xdr:col>
      <xdr:colOff>9525</xdr:colOff>
      <xdr:row>37</xdr:row>
      <xdr:rowOff>180975</xdr:rowOff>
    </xdr:to>
    <xdr:sp>
      <xdr:nvSpPr>
        <xdr:cNvPr id="6" name="39 Conector recto"/>
        <xdr:cNvSpPr>
          <a:spLocks/>
        </xdr:cNvSpPr>
      </xdr:nvSpPr>
      <xdr:spPr>
        <a:xfrm>
          <a:off x="2066925" y="713422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190500</xdr:rowOff>
    </xdr:from>
    <xdr:to>
      <xdr:col>5</xdr:col>
      <xdr:colOff>0</xdr:colOff>
      <xdr:row>37</xdr:row>
      <xdr:rowOff>190500</xdr:rowOff>
    </xdr:to>
    <xdr:sp>
      <xdr:nvSpPr>
        <xdr:cNvPr id="7" name="41 Conector recto"/>
        <xdr:cNvSpPr>
          <a:spLocks/>
        </xdr:cNvSpPr>
      </xdr:nvSpPr>
      <xdr:spPr>
        <a:xfrm>
          <a:off x="3638550" y="7143750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9525</xdr:rowOff>
    </xdr:from>
    <xdr:to>
      <xdr:col>7</xdr:col>
      <xdr:colOff>9525</xdr:colOff>
      <xdr:row>38</xdr:row>
      <xdr:rowOff>9525</xdr:rowOff>
    </xdr:to>
    <xdr:sp>
      <xdr:nvSpPr>
        <xdr:cNvPr id="8" name="42 Conector recto"/>
        <xdr:cNvSpPr>
          <a:spLocks/>
        </xdr:cNvSpPr>
      </xdr:nvSpPr>
      <xdr:spPr>
        <a:xfrm>
          <a:off x="5095875" y="715327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9525</xdr:rowOff>
    </xdr:from>
    <xdr:to>
      <xdr:col>9</xdr:col>
      <xdr:colOff>0</xdr:colOff>
      <xdr:row>38</xdr:row>
      <xdr:rowOff>9525</xdr:rowOff>
    </xdr:to>
    <xdr:sp>
      <xdr:nvSpPr>
        <xdr:cNvPr id="9" name="45 Conector recto"/>
        <xdr:cNvSpPr>
          <a:spLocks/>
        </xdr:cNvSpPr>
      </xdr:nvSpPr>
      <xdr:spPr>
        <a:xfrm>
          <a:off x="6515100" y="715327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771525</xdr:colOff>
      <xdr:row>37</xdr:row>
      <xdr:rowOff>9525</xdr:rowOff>
    </xdr:from>
    <xdr:to>
      <xdr:col>10</xdr:col>
      <xdr:colOff>771525</xdr:colOff>
      <xdr:row>38</xdr:row>
      <xdr:rowOff>9525</xdr:rowOff>
    </xdr:to>
    <xdr:sp>
      <xdr:nvSpPr>
        <xdr:cNvPr id="10" name="48 Conector recto"/>
        <xdr:cNvSpPr>
          <a:spLocks/>
        </xdr:cNvSpPr>
      </xdr:nvSpPr>
      <xdr:spPr>
        <a:xfrm>
          <a:off x="7972425" y="715327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323850</xdr:rowOff>
    </xdr:from>
    <xdr:to>
      <xdr:col>5</xdr:col>
      <xdr:colOff>0</xdr:colOff>
      <xdr:row>39</xdr:row>
      <xdr:rowOff>180975</xdr:rowOff>
    </xdr:to>
    <xdr:sp>
      <xdr:nvSpPr>
        <xdr:cNvPr id="11" name="51 Conector recto"/>
        <xdr:cNvSpPr>
          <a:spLocks/>
        </xdr:cNvSpPr>
      </xdr:nvSpPr>
      <xdr:spPr>
        <a:xfrm>
          <a:off x="3638550" y="7658100"/>
          <a:ext cx="0" cy="2000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5</xdr:col>
      <xdr:colOff>0</xdr:colOff>
      <xdr:row>41</xdr:row>
      <xdr:rowOff>9525</xdr:rowOff>
    </xdr:to>
    <xdr:sp>
      <xdr:nvSpPr>
        <xdr:cNvPr id="12" name="55 Conector recto"/>
        <xdr:cNvSpPr>
          <a:spLocks/>
        </xdr:cNvSpPr>
      </xdr:nvSpPr>
      <xdr:spPr>
        <a:xfrm flipH="1">
          <a:off x="3638550" y="787717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40</xdr:row>
      <xdr:rowOff>0</xdr:rowOff>
    </xdr:from>
    <xdr:to>
      <xdr:col>3</xdr:col>
      <xdr:colOff>9525</xdr:colOff>
      <xdr:row>41</xdr:row>
      <xdr:rowOff>0</xdr:rowOff>
    </xdr:to>
    <xdr:sp>
      <xdr:nvSpPr>
        <xdr:cNvPr id="13" name="56 Conector recto"/>
        <xdr:cNvSpPr>
          <a:spLocks/>
        </xdr:cNvSpPr>
      </xdr:nvSpPr>
      <xdr:spPr>
        <a:xfrm>
          <a:off x="2066925" y="7867650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9525</xdr:rowOff>
    </xdr:from>
    <xdr:to>
      <xdr:col>1</xdr:col>
      <xdr:colOff>0</xdr:colOff>
      <xdr:row>41</xdr:row>
      <xdr:rowOff>9525</xdr:rowOff>
    </xdr:to>
    <xdr:sp>
      <xdr:nvSpPr>
        <xdr:cNvPr id="14" name="61 Conector recto"/>
        <xdr:cNvSpPr>
          <a:spLocks/>
        </xdr:cNvSpPr>
      </xdr:nvSpPr>
      <xdr:spPr>
        <a:xfrm>
          <a:off x="714375" y="787717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180975</xdr:rowOff>
    </xdr:from>
    <xdr:to>
      <xdr:col>11</xdr:col>
      <xdr:colOff>0</xdr:colOff>
      <xdr:row>41</xdr:row>
      <xdr:rowOff>9525</xdr:rowOff>
    </xdr:to>
    <xdr:sp>
      <xdr:nvSpPr>
        <xdr:cNvPr id="15" name="66 Conector recto"/>
        <xdr:cNvSpPr>
          <a:spLocks/>
        </xdr:cNvSpPr>
      </xdr:nvSpPr>
      <xdr:spPr>
        <a:xfrm>
          <a:off x="7972425" y="7858125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180975</xdr:rowOff>
    </xdr:from>
    <xdr:to>
      <xdr:col>11</xdr:col>
      <xdr:colOff>19050</xdr:colOff>
      <xdr:row>39</xdr:row>
      <xdr:rowOff>180975</xdr:rowOff>
    </xdr:to>
    <xdr:sp>
      <xdr:nvSpPr>
        <xdr:cNvPr id="16" name="20 Conector recto"/>
        <xdr:cNvSpPr>
          <a:spLocks/>
        </xdr:cNvSpPr>
      </xdr:nvSpPr>
      <xdr:spPr>
        <a:xfrm>
          <a:off x="714375" y="7858125"/>
          <a:ext cx="72771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714375</xdr:colOff>
      <xdr:row>41</xdr:row>
      <xdr:rowOff>361950</xdr:rowOff>
    </xdr:from>
    <xdr:to>
      <xdr:col>2</xdr:col>
      <xdr:colOff>714375</xdr:colOff>
      <xdr:row>43</xdr:row>
      <xdr:rowOff>0</xdr:rowOff>
    </xdr:to>
    <xdr:sp>
      <xdr:nvSpPr>
        <xdr:cNvPr id="17" name="74 Conector recto"/>
        <xdr:cNvSpPr>
          <a:spLocks/>
        </xdr:cNvSpPr>
      </xdr:nvSpPr>
      <xdr:spPr>
        <a:xfrm>
          <a:off x="2057400" y="8420100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9525</xdr:rowOff>
    </xdr:from>
    <xdr:to>
      <xdr:col>7</xdr:col>
      <xdr:colOff>0</xdr:colOff>
      <xdr:row>43</xdr:row>
      <xdr:rowOff>9525</xdr:rowOff>
    </xdr:to>
    <xdr:sp>
      <xdr:nvSpPr>
        <xdr:cNvPr id="18" name="75 Conector recto"/>
        <xdr:cNvSpPr>
          <a:spLocks/>
        </xdr:cNvSpPr>
      </xdr:nvSpPr>
      <xdr:spPr>
        <a:xfrm>
          <a:off x="5086350" y="842962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19050</xdr:rowOff>
    </xdr:from>
    <xdr:to>
      <xdr:col>1</xdr:col>
      <xdr:colOff>0</xdr:colOff>
      <xdr:row>43</xdr:row>
      <xdr:rowOff>19050</xdr:rowOff>
    </xdr:to>
    <xdr:sp>
      <xdr:nvSpPr>
        <xdr:cNvPr id="19" name="76 Conector recto"/>
        <xdr:cNvSpPr>
          <a:spLocks/>
        </xdr:cNvSpPr>
      </xdr:nvSpPr>
      <xdr:spPr>
        <a:xfrm>
          <a:off x="714375" y="8439150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714375</xdr:colOff>
      <xdr:row>43</xdr:row>
      <xdr:rowOff>9525</xdr:rowOff>
    </xdr:from>
    <xdr:to>
      <xdr:col>6</xdr:col>
      <xdr:colOff>676275</xdr:colOff>
      <xdr:row>43</xdr:row>
      <xdr:rowOff>9525</xdr:rowOff>
    </xdr:to>
    <xdr:sp>
      <xdr:nvSpPr>
        <xdr:cNvPr id="20" name="23 Conector recto"/>
        <xdr:cNvSpPr>
          <a:spLocks/>
        </xdr:cNvSpPr>
      </xdr:nvSpPr>
      <xdr:spPr>
        <a:xfrm>
          <a:off x="714375" y="8620125"/>
          <a:ext cx="43719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>
      <xdr:nvSpPr>
        <xdr:cNvPr id="21" name="80 Conector recto"/>
        <xdr:cNvSpPr>
          <a:spLocks/>
        </xdr:cNvSpPr>
      </xdr:nvSpPr>
      <xdr:spPr>
        <a:xfrm>
          <a:off x="2819400" y="8610600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40</xdr:row>
      <xdr:rowOff>0</xdr:rowOff>
    </xdr:from>
    <xdr:to>
      <xdr:col>7</xdr:col>
      <xdr:colOff>9525</xdr:colOff>
      <xdr:row>41</xdr:row>
      <xdr:rowOff>0</xdr:rowOff>
    </xdr:to>
    <xdr:sp>
      <xdr:nvSpPr>
        <xdr:cNvPr id="22" name="27 Conector recto"/>
        <xdr:cNvSpPr>
          <a:spLocks/>
        </xdr:cNvSpPr>
      </xdr:nvSpPr>
      <xdr:spPr>
        <a:xfrm flipH="1">
          <a:off x="5095875" y="7867650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42</xdr:row>
      <xdr:rowOff>9525</xdr:rowOff>
    </xdr:from>
    <xdr:to>
      <xdr:col>4</xdr:col>
      <xdr:colOff>819150</xdr:colOff>
      <xdr:row>43</xdr:row>
      <xdr:rowOff>9525</xdr:rowOff>
    </xdr:to>
    <xdr:sp>
      <xdr:nvSpPr>
        <xdr:cNvPr id="23" name="31 Conector recto"/>
        <xdr:cNvSpPr>
          <a:spLocks/>
        </xdr:cNvSpPr>
      </xdr:nvSpPr>
      <xdr:spPr>
        <a:xfrm flipH="1">
          <a:off x="3638550" y="8429625"/>
          <a:ext cx="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41</xdr:row>
      <xdr:rowOff>323850</xdr:rowOff>
    </xdr:from>
    <xdr:to>
      <xdr:col>11</xdr:col>
      <xdr:colOff>19050</xdr:colOff>
      <xdr:row>46</xdr:row>
      <xdr:rowOff>238125</xdr:rowOff>
    </xdr:to>
    <xdr:sp>
      <xdr:nvSpPr>
        <xdr:cNvPr id="24" name="9 Conector recto"/>
        <xdr:cNvSpPr>
          <a:spLocks/>
        </xdr:cNvSpPr>
      </xdr:nvSpPr>
      <xdr:spPr>
        <a:xfrm>
          <a:off x="7981950" y="8382000"/>
          <a:ext cx="9525" cy="13620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352425</xdr:colOff>
      <xdr:row>46</xdr:row>
      <xdr:rowOff>133350</xdr:rowOff>
    </xdr:from>
    <xdr:to>
      <xdr:col>11</xdr:col>
      <xdr:colOff>9525</xdr:colOff>
      <xdr:row>46</xdr:row>
      <xdr:rowOff>133350</xdr:rowOff>
    </xdr:to>
    <xdr:sp>
      <xdr:nvSpPr>
        <xdr:cNvPr id="25" name="11 Conector recto"/>
        <xdr:cNvSpPr>
          <a:spLocks/>
        </xdr:cNvSpPr>
      </xdr:nvSpPr>
      <xdr:spPr>
        <a:xfrm flipV="1">
          <a:off x="3990975" y="9639300"/>
          <a:ext cx="39909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46</xdr:row>
      <xdr:rowOff>142875</xdr:rowOff>
    </xdr:from>
    <xdr:to>
      <xdr:col>8</xdr:col>
      <xdr:colOff>9525</xdr:colOff>
      <xdr:row>47</xdr:row>
      <xdr:rowOff>19050</xdr:rowOff>
    </xdr:to>
    <xdr:sp>
      <xdr:nvSpPr>
        <xdr:cNvPr id="26" name="47 Conector recto"/>
        <xdr:cNvSpPr>
          <a:spLocks/>
        </xdr:cNvSpPr>
      </xdr:nvSpPr>
      <xdr:spPr>
        <a:xfrm>
          <a:off x="5743575" y="9648825"/>
          <a:ext cx="0" cy="133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361950</xdr:colOff>
      <xdr:row>46</xdr:row>
      <xdr:rowOff>142875</xdr:rowOff>
    </xdr:from>
    <xdr:to>
      <xdr:col>5</xdr:col>
      <xdr:colOff>361950</xdr:colOff>
      <xdr:row>47</xdr:row>
      <xdr:rowOff>9525</xdr:rowOff>
    </xdr:to>
    <xdr:sp>
      <xdr:nvSpPr>
        <xdr:cNvPr id="27" name="50 Conector recto"/>
        <xdr:cNvSpPr>
          <a:spLocks/>
        </xdr:cNvSpPr>
      </xdr:nvSpPr>
      <xdr:spPr>
        <a:xfrm>
          <a:off x="4000500" y="9648825"/>
          <a:ext cx="0" cy="1238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view="pageLayout" workbookViewId="0" topLeftCell="A64">
      <selection activeCell="A74" sqref="A74"/>
    </sheetView>
  </sheetViews>
  <sheetFormatPr defaultColWidth="11.57421875" defaultRowHeight="15"/>
  <cols>
    <col min="1" max="1" width="10.7109375" style="1" customWidth="1"/>
    <col min="2" max="2" width="9.421875" style="1" customWidth="1"/>
    <col min="3" max="3" width="10.7109375" style="1" customWidth="1"/>
    <col min="4" max="4" width="11.421875" style="1" customWidth="1"/>
    <col min="5" max="5" width="12.28125" style="1" customWidth="1"/>
    <col min="6" max="6" width="11.57421875" style="1" customWidth="1"/>
    <col min="7" max="7" width="10.140625" style="1" customWidth="1"/>
    <col min="8" max="8" width="9.7109375" style="1" customWidth="1"/>
    <col min="9" max="9" width="11.7109375" style="1" customWidth="1"/>
    <col min="10" max="10" width="10.28125" style="1" customWidth="1"/>
    <col min="11" max="16384" width="11.57421875" style="1" customWidth="1"/>
  </cols>
  <sheetData>
    <row r="1" ht="15.75">
      <c r="A1" s="3" t="s">
        <v>4</v>
      </c>
    </row>
    <row r="2" ht="15.75" thickBot="1"/>
    <row r="3" spans="1:12" ht="15">
      <c r="A3" s="396" t="s">
        <v>16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8"/>
    </row>
    <row r="4" spans="1:12" ht="15.75" thickBot="1">
      <c r="A4" s="399"/>
      <c r="B4" s="400"/>
      <c r="C4" s="400"/>
      <c r="D4" s="400"/>
      <c r="E4" s="400"/>
      <c r="F4" s="400"/>
      <c r="G4" s="400"/>
      <c r="H4" s="400"/>
      <c r="I4" s="400"/>
      <c r="J4" s="400"/>
      <c r="K4" s="400"/>
      <c r="L4" s="401"/>
    </row>
    <row r="5" spans="1:11" ht="15">
      <c r="A5" s="9"/>
      <c r="B5" s="9"/>
      <c r="C5" s="6"/>
      <c r="D5" s="6"/>
      <c r="E5" s="6"/>
      <c r="F5" s="6"/>
      <c r="G5" s="6"/>
      <c r="H5" s="6"/>
      <c r="I5" s="6"/>
      <c r="J5" s="6"/>
      <c r="K5" s="6"/>
    </row>
    <row r="6" spans="1:11" ht="15">
      <c r="A6" t="s">
        <v>357</v>
      </c>
      <c r="B6" s="94"/>
      <c r="C6" s="138"/>
      <c r="D6" s="138"/>
      <c r="E6" s="138"/>
      <c r="F6" s="138"/>
      <c r="G6" s="138"/>
      <c r="H6" s="138"/>
      <c r="I6" s="6"/>
      <c r="J6" s="6"/>
      <c r="K6" s="6"/>
    </row>
    <row r="7" spans="1:11" ht="15">
      <c r="A7" s="371" t="s">
        <v>359</v>
      </c>
      <c r="B7" s="94"/>
      <c r="C7" s="138"/>
      <c r="D7" s="138"/>
      <c r="E7" s="138"/>
      <c r="F7" s="138"/>
      <c r="G7" s="138"/>
      <c r="H7" s="138"/>
      <c r="I7" s="6"/>
      <c r="J7" s="6"/>
      <c r="K7" s="6"/>
    </row>
    <row r="8" spans="1:11" ht="15">
      <c r="A8" s="371" t="s">
        <v>358</v>
      </c>
      <c r="B8" s="140"/>
      <c r="C8" s="138"/>
      <c r="D8" s="138"/>
      <c r="E8" s="47"/>
      <c r="F8" s="47"/>
      <c r="G8" s="47"/>
      <c r="H8" s="138"/>
      <c r="I8" s="6"/>
      <c r="J8" s="6"/>
      <c r="K8" s="6"/>
    </row>
    <row r="9" spans="1:11" ht="15">
      <c r="A9" t="s">
        <v>360</v>
      </c>
      <c r="B9" s="140"/>
      <c r="C9" s="138"/>
      <c r="D9" s="138"/>
      <c r="E9" s="47"/>
      <c r="F9" s="47"/>
      <c r="G9" s="47"/>
      <c r="H9" s="138"/>
      <c r="I9" s="6"/>
      <c r="J9" s="6"/>
      <c r="K9" s="6"/>
    </row>
    <row r="10" spans="1:11" ht="15" customHeight="1">
      <c r="A10" s="17" t="s">
        <v>362</v>
      </c>
      <c r="B10" s="142"/>
      <c r="C10" s="18"/>
      <c r="D10" s="138"/>
      <c r="E10" s="138"/>
      <c r="F10" s="138"/>
      <c r="G10" s="146"/>
      <c r="H10" s="138"/>
      <c r="I10" s="6"/>
      <c r="J10" s="6"/>
      <c r="K10" s="6"/>
    </row>
    <row r="11" spans="1:11" ht="15" customHeight="1">
      <c r="A11" s="17" t="s">
        <v>361</v>
      </c>
      <c r="B11" s="142"/>
      <c r="C11" s="18"/>
      <c r="D11" s="138"/>
      <c r="E11" s="138"/>
      <c r="F11" s="138"/>
      <c r="G11" s="146"/>
      <c r="H11" s="138"/>
      <c r="I11" s="6"/>
      <c r="J11" s="6"/>
      <c r="K11" s="6"/>
    </row>
    <row r="12" spans="1:11" ht="15" customHeight="1">
      <c r="A12" t="s">
        <v>363</v>
      </c>
      <c r="B12" s="48"/>
      <c r="C12" s="18"/>
      <c r="D12" s="138"/>
      <c r="E12" s="138"/>
      <c r="F12" s="138"/>
      <c r="G12" s="146"/>
      <c r="H12" s="138"/>
      <c r="I12" s="6"/>
      <c r="J12" s="6"/>
      <c r="K12" s="6"/>
    </row>
    <row r="13" spans="1:11" ht="15" customHeight="1">
      <c r="A13" s="17" t="s">
        <v>364</v>
      </c>
      <c r="B13" s="48"/>
      <c r="C13" s="18"/>
      <c r="D13" s="138"/>
      <c r="E13" s="47"/>
      <c r="F13" s="47"/>
      <c r="G13" s="47"/>
      <c r="H13" s="138"/>
      <c r="I13" s="6"/>
      <c r="J13" s="6"/>
      <c r="K13" s="6"/>
    </row>
    <row r="14" spans="1:11" ht="15" customHeight="1">
      <c r="A14" t="s">
        <v>365</v>
      </c>
      <c r="B14" s="48"/>
      <c r="C14" s="18"/>
      <c r="D14" s="138"/>
      <c r="E14" s="138"/>
      <c r="F14" s="138"/>
      <c r="G14" s="146"/>
      <c r="H14" s="138"/>
      <c r="I14" s="6"/>
      <c r="J14" s="6"/>
      <c r="K14" s="6"/>
    </row>
    <row r="15" spans="1:11" ht="15" customHeight="1">
      <c r="A15" s="147" t="s">
        <v>366</v>
      </c>
      <c r="B15" s="18"/>
      <c r="C15" s="18"/>
      <c r="D15" s="138"/>
      <c r="E15" s="138"/>
      <c r="F15" s="138"/>
      <c r="G15" s="138"/>
      <c r="H15" s="138"/>
      <c r="I15" s="6"/>
      <c r="J15" s="6"/>
      <c r="K15" s="6"/>
    </row>
    <row r="16" spans="1:11" ht="15" customHeight="1">
      <c r="A16" t="s">
        <v>367</v>
      </c>
      <c r="B16" s="18"/>
      <c r="C16" s="18"/>
      <c r="D16" s="138"/>
      <c r="E16" s="138"/>
      <c r="F16" s="138"/>
      <c r="G16" s="138"/>
      <c r="H16" s="138"/>
      <c r="I16" s="6"/>
      <c r="J16" s="6"/>
      <c r="K16" s="6"/>
    </row>
    <row r="17" spans="1:11" ht="15" customHeight="1">
      <c r="A17" t="s">
        <v>368</v>
      </c>
      <c r="B17" s="18"/>
      <c r="C17" s="18"/>
      <c r="D17" s="138"/>
      <c r="E17" s="138"/>
      <c r="F17" s="138"/>
      <c r="G17" s="138"/>
      <c r="H17" s="138"/>
      <c r="I17" s="6"/>
      <c r="J17" s="6"/>
      <c r="K17" s="6"/>
    </row>
    <row r="18" spans="1:11" ht="15" customHeight="1">
      <c r="A18" s="147" t="s">
        <v>369</v>
      </c>
      <c r="B18" s="18"/>
      <c r="C18" s="18"/>
      <c r="D18" s="138"/>
      <c r="E18" s="138"/>
      <c r="F18" s="138"/>
      <c r="G18" s="138"/>
      <c r="H18" s="138"/>
      <c r="I18" s="6"/>
      <c r="J18" s="6"/>
      <c r="K18" s="6"/>
    </row>
    <row r="19" spans="1:11" ht="15" customHeight="1">
      <c r="A19" t="s">
        <v>370</v>
      </c>
      <c r="B19" s="18"/>
      <c r="C19" s="18"/>
      <c r="D19" s="138"/>
      <c r="E19" s="138"/>
      <c r="F19" s="138"/>
      <c r="G19" s="138"/>
      <c r="H19" s="138"/>
      <c r="I19" s="6"/>
      <c r="J19" s="6"/>
      <c r="K19" s="6"/>
    </row>
    <row r="20" spans="1:11" ht="15" customHeight="1">
      <c r="A20" s="17" t="s">
        <v>371</v>
      </c>
      <c r="B20" s="18"/>
      <c r="C20" s="137"/>
      <c r="D20" s="138"/>
      <c r="E20" s="138"/>
      <c r="F20" s="138"/>
      <c r="G20" s="138"/>
      <c r="H20" s="138"/>
      <c r="I20" s="6"/>
      <c r="J20" s="6"/>
      <c r="K20" s="6"/>
    </row>
    <row r="21" spans="1:11" ht="15" customHeight="1">
      <c r="A21" s="17" t="s">
        <v>372</v>
      </c>
      <c r="B21" s="18"/>
      <c r="C21" s="137"/>
      <c r="D21" s="138"/>
      <c r="E21" s="138"/>
      <c r="F21" s="138"/>
      <c r="G21" s="138"/>
      <c r="H21" s="138"/>
      <c r="I21" s="6"/>
      <c r="J21" s="6"/>
      <c r="K21" s="6"/>
    </row>
    <row r="22" ht="15" customHeight="1">
      <c r="A22" s="372"/>
    </row>
    <row r="23" spans="1:11" ht="15" customHeight="1">
      <c r="A23" s="17" t="s">
        <v>23</v>
      </c>
      <c r="B23" s="18"/>
      <c r="C23" s="137"/>
      <c r="D23" s="138"/>
      <c r="E23" s="138"/>
      <c r="F23" s="138"/>
      <c r="G23" s="138"/>
      <c r="H23" s="138"/>
      <c r="I23" s="6"/>
      <c r="J23" s="6"/>
      <c r="K23" s="6"/>
    </row>
    <row r="24" spans="1:11" ht="15" customHeight="1">
      <c r="A24" s="17" t="s">
        <v>5</v>
      </c>
      <c r="B24" s="18"/>
      <c r="C24" s="18"/>
      <c r="D24" s="138"/>
      <c r="E24" s="138"/>
      <c r="F24" s="138"/>
      <c r="G24" s="138"/>
      <c r="H24" s="138"/>
      <c r="I24" s="6"/>
      <c r="J24" s="6"/>
      <c r="K24" s="6"/>
    </row>
    <row r="25" ht="15" customHeight="1"/>
    <row r="26" ht="15" customHeight="1"/>
    <row r="27" ht="15" customHeight="1"/>
    <row r="28" ht="15" customHeight="1"/>
    <row r="29" ht="15" customHeight="1"/>
    <row r="30" ht="18.75" customHeight="1"/>
    <row r="31" ht="16.5" customHeight="1"/>
    <row r="32" spans="1:11" ht="15" customHeight="1">
      <c r="A32" s="138"/>
      <c r="B32" s="148"/>
      <c r="C32" s="149"/>
      <c r="D32" s="47"/>
      <c r="E32" s="47"/>
      <c r="F32" s="47"/>
      <c r="G32" s="47"/>
      <c r="H32" s="47"/>
      <c r="I32" s="4"/>
      <c r="J32" s="4"/>
      <c r="K32" s="4"/>
    </row>
    <row r="33" spans="1:11" ht="15" customHeight="1" thickBot="1">
      <c r="A33" s="47"/>
      <c r="B33" s="18"/>
      <c r="C33" s="18"/>
      <c r="D33" s="138"/>
      <c r="G33" s="138"/>
      <c r="H33" s="138"/>
      <c r="I33" s="6"/>
      <c r="J33" s="6"/>
      <c r="K33" s="6"/>
    </row>
    <row r="34" spans="1:11" ht="15" customHeight="1" thickBot="1">
      <c r="A34" s="47"/>
      <c r="B34" s="18"/>
      <c r="C34" s="18"/>
      <c r="D34" s="383" t="s">
        <v>327</v>
      </c>
      <c r="E34" s="385"/>
      <c r="F34" s="385"/>
      <c r="G34" s="384"/>
      <c r="H34" s="269"/>
      <c r="I34" s="6"/>
      <c r="J34" s="6"/>
      <c r="K34" s="6"/>
    </row>
    <row r="35" spans="1:11" ht="15" customHeight="1" thickBot="1">
      <c r="A35" s="47"/>
      <c r="B35" s="18"/>
      <c r="C35" s="18"/>
      <c r="D35" s="138"/>
      <c r="E35" s="138"/>
      <c r="F35" s="138"/>
      <c r="G35" s="138"/>
      <c r="H35" s="138"/>
      <c r="I35" s="6"/>
      <c r="J35" s="6"/>
      <c r="K35" s="6"/>
    </row>
    <row r="36" spans="1:11" ht="15" customHeight="1" thickBot="1">
      <c r="A36" s="17"/>
      <c r="B36" s="143"/>
      <c r="C36" s="393" t="s">
        <v>8</v>
      </c>
      <c r="D36" s="394"/>
      <c r="E36" s="394"/>
      <c r="F36" s="394"/>
      <c r="G36" s="394"/>
      <c r="H36" s="395"/>
      <c r="I36" s="269"/>
      <c r="J36" s="6"/>
      <c r="K36" s="6"/>
    </row>
    <row r="37" spans="1:11" ht="15" customHeight="1">
      <c r="A37" s="138"/>
      <c r="B37" s="47"/>
      <c r="C37" s="139"/>
      <c r="D37" s="47"/>
      <c r="E37" s="47"/>
      <c r="F37" s="47"/>
      <c r="G37" s="47"/>
      <c r="H37" s="47"/>
      <c r="I37" s="20"/>
      <c r="J37" s="20"/>
      <c r="K37" s="20"/>
    </row>
    <row r="38" spans="1:11" ht="15" customHeight="1" thickBot="1">
      <c r="A38" s="138"/>
      <c r="B38" s="123"/>
      <c r="C38" s="214"/>
      <c r="D38" s="123"/>
      <c r="E38" s="151"/>
      <c r="F38" s="151"/>
      <c r="G38" s="123"/>
      <c r="H38" s="123"/>
      <c r="I38" s="189"/>
      <c r="J38" s="189"/>
      <c r="K38" s="189"/>
    </row>
    <row r="39" spans="1:12" ht="27" customHeight="1" thickBot="1">
      <c r="A39" s="404" t="s">
        <v>6</v>
      </c>
      <c r="B39" s="405"/>
      <c r="C39" s="404" t="s">
        <v>9</v>
      </c>
      <c r="D39" s="405"/>
      <c r="E39" s="383" t="s">
        <v>10</v>
      </c>
      <c r="F39" s="384"/>
      <c r="G39" s="404" t="s">
        <v>7</v>
      </c>
      <c r="H39" s="405"/>
      <c r="I39" s="404" t="s">
        <v>11</v>
      </c>
      <c r="J39" s="405"/>
      <c r="K39" s="391" t="s">
        <v>24</v>
      </c>
      <c r="L39" s="392"/>
    </row>
    <row r="40" spans="1:11" ht="15" customHeight="1">
      <c r="A40" s="138"/>
      <c r="B40" s="153"/>
      <c r="C40" s="154"/>
      <c r="D40" s="155"/>
      <c r="E40" s="69"/>
      <c r="F40" s="69"/>
      <c r="G40" s="155"/>
      <c r="H40" s="155"/>
      <c r="I40" s="156"/>
      <c r="J40" s="156"/>
      <c r="K40" s="156"/>
    </row>
    <row r="41" spans="1:11" ht="15" customHeight="1" thickBot="1">
      <c r="A41" s="138"/>
      <c r="B41" s="144"/>
      <c r="C41" s="31"/>
      <c r="D41" s="69"/>
      <c r="E41" s="69"/>
      <c r="F41" s="69"/>
      <c r="G41" s="69"/>
      <c r="H41" s="69"/>
      <c r="I41" s="4"/>
      <c r="J41" s="4"/>
      <c r="K41" s="4"/>
    </row>
    <row r="42" spans="1:12" ht="28.5" customHeight="1" thickBot="1">
      <c r="A42" s="389" t="s">
        <v>12</v>
      </c>
      <c r="B42" s="390"/>
      <c r="C42" s="383" t="s">
        <v>13</v>
      </c>
      <c r="D42" s="384"/>
      <c r="E42" s="383" t="s">
        <v>14</v>
      </c>
      <c r="F42" s="384"/>
      <c r="G42" s="383" t="s">
        <v>166</v>
      </c>
      <c r="H42" s="384"/>
      <c r="I42" s="269"/>
      <c r="J42" s="383" t="s">
        <v>15</v>
      </c>
      <c r="K42" s="385"/>
      <c r="L42" s="384"/>
    </row>
    <row r="43" spans="1:8" ht="15" customHeight="1">
      <c r="A43" s="141"/>
      <c r="B43" s="139"/>
      <c r="C43" s="31"/>
      <c r="D43" s="69"/>
      <c r="E43" s="69"/>
      <c r="F43" s="69"/>
      <c r="G43" s="69"/>
      <c r="H43" s="69"/>
    </row>
    <row r="44" spans="1:8" ht="15" customHeight="1" thickBot="1">
      <c r="A44" s="141"/>
      <c r="B44" s="139"/>
      <c r="C44" s="31"/>
      <c r="D44" s="69"/>
      <c r="E44" s="69"/>
      <c r="F44" s="69"/>
      <c r="G44" s="69"/>
      <c r="H44" s="69"/>
    </row>
    <row r="45" spans="1:12" ht="27.75" customHeight="1" thickBot="1">
      <c r="A45" s="386" t="s">
        <v>165</v>
      </c>
      <c r="B45" s="387"/>
      <c r="C45" s="387"/>
      <c r="D45" s="387"/>
      <c r="E45" s="387"/>
      <c r="F45" s="387"/>
      <c r="G45" s="387"/>
      <c r="H45" s="387"/>
      <c r="I45" s="388"/>
      <c r="K45" s="270"/>
      <c r="L45" s="270"/>
    </row>
    <row r="46" spans="1:12" ht="27.75" customHeight="1">
      <c r="A46" s="336"/>
      <c r="B46" s="336"/>
      <c r="C46" s="336"/>
      <c r="D46" s="336"/>
      <c r="E46" s="336"/>
      <c r="F46" s="336"/>
      <c r="G46" s="336"/>
      <c r="H46" s="336"/>
      <c r="I46" s="336"/>
      <c r="K46" s="270"/>
      <c r="L46" s="270"/>
    </row>
    <row r="47" spans="1:12" ht="20.25" customHeight="1" thickBot="1">
      <c r="A47" s="47"/>
      <c r="B47" s="47"/>
      <c r="C47" s="47"/>
      <c r="D47" s="47"/>
      <c r="E47" s="47"/>
      <c r="F47" s="69"/>
      <c r="G47" s="69"/>
      <c r="H47" s="69"/>
      <c r="K47" s="270"/>
      <c r="L47" s="270"/>
    </row>
    <row r="48" spans="1:12" ht="27.75" customHeight="1" thickBot="1">
      <c r="A48" s="47"/>
      <c r="B48" s="47"/>
      <c r="C48" s="138"/>
      <c r="D48" s="138"/>
      <c r="F48" s="290" t="s">
        <v>167</v>
      </c>
      <c r="G48" s="138"/>
      <c r="H48" s="288" t="s">
        <v>168</v>
      </c>
      <c r="I48" s="289"/>
      <c r="J48" s="6"/>
      <c r="K48" s="375" t="s">
        <v>182</v>
      </c>
      <c r="L48" s="376"/>
    </row>
    <row r="49" spans="1:9" ht="15" customHeight="1">
      <c r="A49" s="32"/>
      <c r="B49" s="32"/>
      <c r="C49" s="32"/>
      <c r="D49" s="23"/>
      <c r="F49" s="69"/>
      <c r="G49" s="69"/>
      <c r="I49" s="271"/>
    </row>
    <row r="50" spans="1:9" ht="15" customHeight="1">
      <c r="A50" s="32"/>
      <c r="B50" s="32"/>
      <c r="C50" s="32"/>
      <c r="D50" s="23"/>
      <c r="F50" s="69"/>
      <c r="G50" s="69"/>
      <c r="I50" s="271"/>
    </row>
    <row r="51" spans="1:8" ht="19.5" customHeight="1" thickBot="1">
      <c r="A51" s="32"/>
      <c r="B51" s="32"/>
      <c r="C51" s="23"/>
      <c r="D51" s="23"/>
      <c r="E51" s="23"/>
      <c r="F51" s="110"/>
      <c r="G51" s="110" t="s">
        <v>172</v>
      </c>
      <c r="H51" s="69"/>
    </row>
    <row r="52" spans="1:12" ht="15" customHeight="1">
      <c r="A52" s="47"/>
      <c r="B52" s="58"/>
      <c r="C52" s="291"/>
      <c r="D52" s="292"/>
      <c r="E52" s="377" t="s">
        <v>173</v>
      </c>
      <c r="F52" s="378"/>
      <c r="G52" s="378"/>
      <c r="H52" s="378"/>
      <c r="I52" s="378"/>
      <c r="J52" s="378"/>
      <c r="K52" s="378"/>
      <c r="L52" s="379"/>
    </row>
    <row r="53" spans="1:12" ht="15" customHeight="1" thickBot="1">
      <c r="A53" s="47"/>
      <c r="B53" s="58"/>
      <c r="C53" s="291"/>
      <c r="D53" s="292"/>
      <c r="E53" s="380"/>
      <c r="F53" s="381"/>
      <c r="G53" s="381"/>
      <c r="H53" s="381"/>
      <c r="I53" s="381"/>
      <c r="J53" s="381"/>
      <c r="K53" s="381"/>
      <c r="L53" s="382"/>
    </row>
    <row r="54" spans="1:8" ht="15" customHeight="1">
      <c r="A54" s="47" t="s">
        <v>171</v>
      </c>
      <c r="B54" s="58"/>
      <c r="C54" s="47"/>
      <c r="D54" s="47"/>
      <c r="E54" s="47"/>
      <c r="F54" s="69"/>
      <c r="G54" s="69"/>
      <c r="H54" s="69"/>
    </row>
    <row r="55" spans="1:8" ht="15" customHeight="1">
      <c r="A55" s="47"/>
      <c r="B55" s="58"/>
      <c r="C55" s="47"/>
      <c r="D55" s="47"/>
      <c r="E55" s="47"/>
      <c r="F55" s="69"/>
      <c r="G55" s="69"/>
      <c r="H55" s="69"/>
    </row>
    <row r="56" spans="1:9" ht="15" customHeight="1">
      <c r="A56" s="47" t="s">
        <v>174</v>
      </c>
      <c r="B56" s="58"/>
      <c r="C56" s="47"/>
      <c r="D56" s="47"/>
      <c r="E56" s="47"/>
      <c r="F56" s="69"/>
      <c r="G56" s="69"/>
      <c r="H56" s="69"/>
      <c r="I56" s="1" t="s">
        <v>295</v>
      </c>
    </row>
    <row r="57" spans="1:9" ht="15" customHeight="1">
      <c r="A57" s="47"/>
      <c r="B57" s="58"/>
      <c r="C57" s="47"/>
      <c r="D57" s="47"/>
      <c r="E57" s="47"/>
      <c r="F57" s="69"/>
      <c r="G57" s="69"/>
      <c r="H57" s="69"/>
      <c r="I57" s="4" t="s">
        <v>296</v>
      </c>
    </row>
    <row r="58" spans="1:9" ht="15" customHeight="1">
      <c r="A58" s="47"/>
      <c r="B58" s="58"/>
      <c r="C58" s="47"/>
      <c r="D58" s="47"/>
      <c r="E58" s="47"/>
      <c r="F58" s="69"/>
      <c r="G58" s="69"/>
      <c r="H58" s="69"/>
      <c r="I58" s="1" t="s">
        <v>297</v>
      </c>
    </row>
    <row r="59" spans="1:9" ht="15" customHeight="1">
      <c r="A59" s="47"/>
      <c r="B59" s="58"/>
      <c r="C59" s="47"/>
      <c r="D59" s="47"/>
      <c r="E59" s="47"/>
      <c r="F59" s="69"/>
      <c r="G59" s="69"/>
      <c r="H59" s="69"/>
      <c r="I59" s="1" t="s">
        <v>321</v>
      </c>
    </row>
    <row r="60" spans="1:8" ht="15" customHeight="1">
      <c r="A60" s="20" t="s">
        <v>328</v>
      </c>
      <c r="B60" s="58"/>
      <c r="C60" s="47"/>
      <c r="D60" s="47"/>
      <c r="E60" s="47"/>
      <c r="F60" s="69"/>
      <c r="G60" s="69"/>
      <c r="H60" s="69"/>
    </row>
    <row r="61" spans="1:8" ht="15" customHeight="1">
      <c r="A61" s="47" t="s">
        <v>268</v>
      </c>
      <c r="B61" s="58"/>
      <c r="C61" s="47"/>
      <c r="D61" s="47"/>
      <c r="E61" s="47"/>
      <c r="F61" s="69"/>
      <c r="G61" s="69"/>
      <c r="H61" s="69"/>
    </row>
    <row r="62" spans="1:8" ht="15" customHeight="1" thickBot="1">
      <c r="A62" s="47"/>
      <c r="B62" s="58"/>
      <c r="C62" s="47"/>
      <c r="D62" s="47"/>
      <c r="E62" s="47"/>
      <c r="F62" s="69"/>
      <c r="G62" s="69"/>
      <c r="H62" s="69"/>
    </row>
    <row r="63" spans="1:8" ht="15" customHeight="1" thickBot="1">
      <c r="A63" s="47"/>
      <c r="B63" s="58"/>
      <c r="C63" s="47"/>
      <c r="D63" s="402" t="s">
        <v>20</v>
      </c>
      <c r="E63" s="403"/>
      <c r="F63" s="69"/>
      <c r="G63" s="69"/>
      <c r="H63" s="69"/>
    </row>
    <row r="64" spans="1:8" ht="15" customHeight="1" thickBot="1">
      <c r="A64" s="47"/>
      <c r="B64" s="70"/>
      <c r="C64" s="70"/>
      <c r="D64" s="323" t="s">
        <v>265</v>
      </c>
      <c r="E64" s="322" t="s">
        <v>264</v>
      </c>
      <c r="F64" s="69"/>
      <c r="G64" s="69"/>
      <c r="H64" s="69"/>
    </row>
    <row r="65" spans="1:6" ht="15" customHeight="1">
      <c r="A65" s="47"/>
      <c r="B65" s="318" t="s">
        <v>192</v>
      </c>
      <c r="C65" s="134"/>
      <c r="D65" s="320"/>
      <c r="E65" s="321">
        <v>780000</v>
      </c>
      <c r="F65" s="69"/>
    </row>
    <row r="66" spans="1:6" ht="15" customHeight="1">
      <c r="A66" s="47"/>
      <c r="B66" s="319" t="s">
        <v>266</v>
      </c>
      <c r="C66" s="96"/>
      <c r="D66" s="353">
        <f>0.2*55000</f>
        <v>11000</v>
      </c>
      <c r="E66" s="353"/>
      <c r="F66" s="69"/>
    </row>
    <row r="67" spans="1:6" ht="15" customHeight="1">
      <c r="A67" s="47"/>
      <c r="B67" s="319" t="s">
        <v>267</v>
      </c>
      <c r="C67" s="96"/>
      <c r="D67" s="353">
        <f>0.3*55000</f>
        <v>16500</v>
      </c>
      <c r="E67" s="353"/>
      <c r="F67" s="69"/>
    </row>
    <row r="68" spans="1:6" ht="15" customHeight="1">
      <c r="A68" s="47"/>
      <c r="B68" s="350" t="s">
        <v>322</v>
      </c>
      <c r="C68" s="229"/>
      <c r="D68" s="354">
        <v>0</v>
      </c>
      <c r="E68" s="354">
        <v>0</v>
      </c>
      <c r="F68" s="69"/>
    </row>
    <row r="69" spans="1:8" ht="15" customHeight="1" thickBot="1">
      <c r="A69" s="47"/>
      <c r="B69" s="319" t="s">
        <v>2</v>
      </c>
      <c r="C69" s="96"/>
      <c r="D69" s="353">
        <f>+SUM(D65:D68)</f>
        <v>27500</v>
      </c>
      <c r="E69" s="353">
        <f>+SUM(E65:E68)</f>
        <v>780000</v>
      </c>
      <c r="F69" s="69"/>
      <c r="G69" s="69"/>
      <c r="H69" s="69"/>
    </row>
    <row r="70" spans="1:8" ht="31.5" customHeight="1" thickBot="1">
      <c r="A70" s="47"/>
      <c r="B70" s="373" t="s">
        <v>329</v>
      </c>
      <c r="C70" s="374"/>
      <c r="D70" s="355"/>
      <c r="E70" s="356">
        <f>+E69-D69</f>
        <v>752500</v>
      </c>
      <c r="F70" s="69"/>
      <c r="G70" s="69"/>
      <c r="H70" s="69"/>
    </row>
    <row r="71" spans="1:8" ht="15" customHeight="1">
      <c r="A71" s="24"/>
      <c r="B71" s="145"/>
      <c r="C71" s="25"/>
      <c r="D71" s="25"/>
      <c r="E71" s="25"/>
      <c r="F71" s="69"/>
      <c r="G71" s="69"/>
      <c r="H71" s="69"/>
    </row>
    <row r="72" spans="1:8" ht="15" customHeight="1">
      <c r="A72" s="24" t="s">
        <v>373</v>
      </c>
      <c r="B72" s="145"/>
      <c r="C72" s="25"/>
      <c r="D72" s="25"/>
      <c r="E72" s="25"/>
      <c r="F72" s="69"/>
      <c r="G72" s="69"/>
      <c r="H72" s="69"/>
    </row>
    <row r="73" spans="1:8" ht="15" customHeight="1">
      <c r="A73" s="24" t="s">
        <v>375</v>
      </c>
      <c r="B73" s="145"/>
      <c r="C73" s="25"/>
      <c r="D73" s="25"/>
      <c r="E73" s="25"/>
      <c r="F73" s="69"/>
      <c r="G73" s="69"/>
      <c r="H73" s="69"/>
    </row>
    <row r="74" spans="1:8" ht="15" customHeight="1">
      <c r="A74" s="69" t="s">
        <v>374</v>
      </c>
      <c r="B74" s="69"/>
      <c r="G74" s="69"/>
      <c r="H74" s="69"/>
    </row>
    <row r="75" spans="1:8" ht="15" customHeight="1">
      <c r="A75" s="69"/>
      <c r="B75" s="69"/>
      <c r="G75" s="69"/>
      <c r="H75" s="69"/>
    </row>
    <row r="76" spans="2:8" ht="15" customHeight="1">
      <c r="B76" s="69"/>
      <c r="C76" s="69"/>
      <c r="G76" s="69"/>
      <c r="H76" s="69"/>
    </row>
    <row r="77" spans="2:8" ht="15" customHeight="1">
      <c r="B77" s="69"/>
      <c r="C77" s="69"/>
      <c r="G77" s="69"/>
      <c r="H77" s="69"/>
    </row>
    <row r="78" spans="1:8" ht="15" customHeight="1">
      <c r="A78" s="20"/>
      <c r="B78" s="20"/>
      <c r="C78" s="26"/>
      <c r="D78" s="26"/>
      <c r="E78" s="26"/>
      <c r="F78" s="5"/>
      <c r="G78" s="5"/>
      <c r="H78" s="5"/>
    </row>
    <row r="79" spans="1:8" ht="15" customHeight="1">
      <c r="A79" s="135"/>
      <c r="B79" s="44"/>
      <c r="C79" s="26"/>
      <c r="D79" s="26"/>
      <c r="E79" s="26"/>
      <c r="F79" s="5"/>
      <c r="G79" s="5"/>
      <c r="H79" s="5"/>
    </row>
    <row r="80" spans="1:8" ht="15" customHeight="1">
      <c r="A80" s="20"/>
      <c r="B80" s="44"/>
      <c r="C80" s="26"/>
      <c r="D80" s="26"/>
      <c r="E80" s="26"/>
      <c r="F80" s="5"/>
      <c r="G80" s="5"/>
      <c r="H80" s="5"/>
    </row>
    <row r="81" spans="1:8" ht="15" customHeight="1">
      <c r="A81" s="20"/>
      <c r="B81" s="44"/>
      <c r="C81" s="5"/>
      <c r="D81" s="5"/>
      <c r="E81" s="5"/>
      <c r="F81" s="5"/>
      <c r="G81" s="5"/>
      <c r="H81" s="5"/>
    </row>
    <row r="82" spans="1:8" ht="15" customHeight="1">
      <c r="A82" s="20"/>
      <c r="B82" s="44"/>
      <c r="C82" s="5"/>
      <c r="D82" s="5"/>
      <c r="E82" s="5"/>
      <c r="F82" s="5"/>
      <c r="G82" s="5"/>
      <c r="H82" s="5"/>
    </row>
    <row r="83" spans="1:8" ht="15" customHeight="1">
      <c r="A83" s="20"/>
      <c r="B83" s="44"/>
      <c r="C83" s="5"/>
      <c r="D83" s="5"/>
      <c r="E83" s="5"/>
      <c r="F83" s="5"/>
      <c r="G83" s="5"/>
      <c r="H83" s="5"/>
    </row>
    <row r="84" spans="1:8" ht="15" customHeight="1">
      <c r="A84" s="20"/>
      <c r="B84" s="44"/>
      <c r="C84" s="5"/>
      <c r="D84" s="5"/>
      <c r="E84" s="5"/>
      <c r="F84" s="5"/>
      <c r="G84" s="5"/>
      <c r="H84" s="5"/>
    </row>
    <row r="85" spans="1:8" ht="15" customHeight="1">
      <c r="A85" s="39"/>
      <c r="B85" s="42"/>
      <c r="C85" s="5"/>
      <c r="D85" s="5"/>
      <c r="E85" s="5"/>
      <c r="F85" s="5"/>
      <c r="G85" s="5"/>
      <c r="H85" s="5"/>
    </row>
  </sheetData>
  <sheetProtection/>
  <mergeCells count="19">
    <mergeCell ref="K39:L39"/>
    <mergeCell ref="D34:G34"/>
    <mergeCell ref="C36:H36"/>
    <mergeCell ref="A3:L4"/>
    <mergeCell ref="D63:E63"/>
    <mergeCell ref="E39:F39"/>
    <mergeCell ref="A39:B39"/>
    <mergeCell ref="C39:D39"/>
    <mergeCell ref="G39:H39"/>
    <mergeCell ref="I39:J39"/>
    <mergeCell ref="B70:C70"/>
    <mergeCell ref="K48:L48"/>
    <mergeCell ref="E52:L53"/>
    <mergeCell ref="C42:D42"/>
    <mergeCell ref="G42:H42"/>
    <mergeCell ref="J42:L42"/>
    <mergeCell ref="A45:I45"/>
    <mergeCell ref="A42:B42"/>
    <mergeCell ref="E42:F42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3"/>
  <headerFooter>
    <oddHeader>&amp;L&amp;"-,Negrita"&amp;K00-036GUÍA DE TRABAJOS PRÁCTICOS.
UNIDAD VI&amp;R&amp;"-,Negrita"&amp;K00-037Carolina Andrea Reydak</oddHeader>
    <oddFooter>&amp;L&amp;G &amp;C&amp;"-,Negrita"&amp;K00-042UCC. FACEA. 
IMPUESTOS I. Cát. "B"&amp;R&amp;"-,Negrita"&amp;K00-042Página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view="pageLayout" workbookViewId="0" topLeftCell="A13">
      <selection activeCell="A62" sqref="A62"/>
    </sheetView>
  </sheetViews>
  <sheetFormatPr defaultColWidth="11.57421875" defaultRowHeight="15"/>
  <cols>
    <col min="1" max="1" width="22.57421875" style="1" customWidth="1"/>
    <col min="2" max="2" width="23.00390625" style="1" customWidth="1"/>
    <col min="3" max="3" width="14.7109375" style="1" customWidth="1"/>
    <col min="4" max="4" width="11.57421875" style="29" customWidth="1"/>
    <col min="5" max="6" width="11.57421875" style="1" customWidth="1"/>
    <col min="7" max="7" width="12.140625" style="1" customWidth="1"/>
    <col min="8" max="9" width="11.57421875" style="1" customWidth="1"/>
    <col min="10" max="16384" width="11.57421875" style="1" customWidth="1"/>
  </cols>
  <sheetData>
    <row r="1" ht="15.75">
      <c r="A1" s="3" t="s">
        <v>53</v>
      </c>
    </row>
    <row r="2" ht="15.75" thickBot="1">
      <c r="J2" s="4"/>
    </row>
    <row r="3" spans="1:11" ht="30.75" customHeight="1" thickBot="1">
      <c r="A3" s="274" t="s">
        <v>29</v>
      </c>
      <c r="B3" s="275"/>
      <c r="C3" s="275"/>
      <c r="D3" s="275"/>
      <c r="E3" s="275"/>
      <c r="F3" s="275"/>
      <c r="G3" s="275"/>
      <c r="H3" s="275"/>
      <c r="I3" s="276"/>
      <c r="J3" s="168"/>
      <c r="K3" s="168"/>
    </row>
    <row r="4" spans="1:11" ht="15" customHeight="1">
      <c r="A4" s="21"/>
      <c r="B4" s="21"/>
      <c r="C4" s="21"/>
      <c r="D4" s="21"/>
      <c r="E4" s="21"/>
      <c r="F4" s="21"/>
      <c r="G4" s="21"/>
      <c r="H4" s="21"/>
      <c r="I4" s="40"/>
      <c r="J4" s="11"/>
      <c r="K4" s="11"/>
    </row>
    <row r="5" spans="1:11" ht="16.5" customHeight="1">
      <c r="A5" s="87" t="s">
        <v>3</v>
      </c>
      <c r="B5" s="88"/>
      <c r="C5" s="88"/>
      <c r="D5" s="89"/>
      <c r="E5" s="90"/>
      <c r="F5" s="90"/>
      <c r="G5" s="90"/>
      <c r="H5" s="90"/>
      <c r="I5" s="167"/>
      <c r="J5" s="67"/>
      <c r="K5" s="76"/>
    </row>
    <row r="6" spans="1:11" ht="16.5" customHeight="1">
      <c r="A6" s="80"/>
      <c r="B6" s="76"/>
      <c r="C6" s="76"/>
      <c r="D6" s="44"/>
      <c r="E6" s="20"/>
      <c r="F6" s="4"/>
      <c r="G6" s="4"/>
      <c r="H6" s="20"/>
      <c r="I6" s="93"/>
      <c r="J6" s="4"/>
      <c r="K6" s="76"/>
    </row>
    <row r="7" spans="1:11" ht="16.5" customHeight="1">
      <c r="A7" s="84" t="s">
        <v>40</v>
      </c>
      <c r="B7" s="22"/>
      <c r="C7" s="337">
        <v>549250</v>
      </c>
      <c r="D7" s="51"/>
      <c r="E7" s="293" t="s">
        <v>249</v>
      </c>
      <c r="F7" s="236"/>
      <c r="G7" s="273">
        <v>14200</v>
      </c>
      <c r="H7" s="20"/>
      <c r="I7" s="93"/>
      <c r="J7" s="4"/>
      <c r="K7" s="22"/>
    </row>
    <row r="8" spans="1:11" ht="16.5" customHeight="1">
      <c r="A8" s="119" t="s">
        <v>187</v>
      </c>
      <c r="B8" s="22"/>
      <c r="C8" s="268">
        <v>295750</v>
      </c>
      <c r="D8" s="51"/>
      <c r="E8" s="293" t="s">
        <v>185</v>
      </c>
      <c r="F8" s="236"/>
      <c r="G8" s="273">
        <v>16000</v>
      </c>
      <c r="H8" s="20"/>
      <c r="I8" s="93"/>
      <c r="J8" s="4"/>
      <c r="K8" s="22"/>
    </row>
    <row r="9" spans="1:11" ht="16.5" customHeight="1">
      <c r="A9" s="84" t="s">
        <v>183</v>
      </c>
      <c r="B9" s="152"/>
      <c r="C9" s="337">
        <v>9850</v>
      </c>
      <c r="D9" s="51"/>
      <c r="E9" s="294" t="s">
        <v>184</v>
      </c>
      <c r="F9" s="174"/>
      <c r="G9" s="273">
        <v>18000</v>
      </c>
      <c r="H9" s="20"/>
      <c r="I9" s="93"/>
      <c r="J9" s="4"/>
      <c r="K9" s="22"/>
    </row>
    <row r="10" spans="1:11" ht="16.5" customHeight="1">
      <c r="A10" s="160" t="s">
        <v>247</v>
      </c>
      <c r="B10" s="162"/>
      <c r="C10" s="174">
        <v>5500</v>
      </c>
      <c r="D10" s="51"/>
      <c r="E10" s="294" t="s">
        <v>186</v>
      </c>
      <c r="F10" s="174"/>
      <c r="G10" s="273">
        <v>33575</v>
      </c>
      <c r="H10" s="50"/>
      <c r="I10" s="159"/>
      <c r="J10" s="53"/>
      <c r="K10" s="22"/>
    </row>
    <row r="11" spans="1:11" ht="16.5" customHeight="1">
      <c r="A11" s="161" t="s">
        <v>248</v>
      </c>
      <c r="B11" s="54"/>
      <c r="C11" s="175">
        <v>2875</v>
      </c>
      <c r="D11" s="54"/>
      <c r="E11" s="50" t="s">
        <v>179</v>
      </c>
      <c r="F11" s="52"/>
      <c r="G11" s="112">
        <v>0.2</v>
      </c>
      <c r="H11" s="50"/>
      <c r="I11" s="82"/>
      <c r="J11" s="50"/>
      <c r="K11" s="53"/>
    </row>
    <row r="12" spans="1:11" ht="16.5" customHeight="1">
      <c r="A12" s="119"/>
      <c r="B12" s="4"/>
      <c r="C12" s="4"/>
      <c r="D12" s="51"/>
      <c r="E12" s="55"/>
      <c r="F12" s="4"/>
      <c r="G12" s="164"/>
      <c r="H12" s="50"/>
      <c r="I12" s="81"/>
      <c r="J12" s="20"/>
      <c r="K12" s="20"/>
    </row>
    <row r="13" spans="1:11" ht="16.5" customHeight="1">
      <c r="A13" s="119"/>
      <c r="B13" s="4"/>
      <c r="C13" s="4"/>
      <c r="D13" s="51"/>
      <c r="E13" s="20"/>
      <c r="F13" s="20"/>
      <c r="G13" s="163"/>
      <c r="H13" s="50"/>
      <c r="I13" s="81"/>
      <c r="J13" s="20"/>
      <c r="K13" s="20"/>
    </row>
    <row r="14" spans="1:11" ht="16.5" customHeight="1">
      <c r="A14" s="231"/>
      <c r="B14" s="92"/>
      <c r="C14" s="92"/>
      <c r="D14" s="86"/>
      <c r="E14" s="85"/>
      <c r="F14" s="85"/>
      <c r="G14" s="215"/>
      <c r="H14" s="216"/>
      <c r="I14" s="217"/>
      <c r="J14" s="20"/>
      <c r="K14" s="20"/>
    </row>
    <row r="15" spans="1:11" ht="16.5" customHeight="1" thickBot="1">
      <c r="A15" s="47"/>
      <c r="B15" s="47"/>
      <c r="C15" s="158"/>
      <c r="D15" s="51"/>
      <c r="E15" s="47"/>
      <c r="F15" s="47"/>
      <c r="G15" s="47"/>
      <c r="H15" s="50"/>
      <c r="I15" s="50"/>
      <c r="J15" s="157"/>
      <c r="K15" s="157"/>
    </row>
    <row r="16" spans="1:11" ht="16.5" customHeight="1" thickBot="1">
      <c r="A16" s="47"/>
      <c r="B16" s="47"/>
      <c r="C16" s="393" t="s">
        <v>20</v>
      </c>
      <c r="D16" s="394"/>
      <c r="E16" s="394"/>
      <c r="F16" s="395"/>
      <c r="H16" s="50"/>
      <c r="I16" s="50"/>
      <c r="J16" s="157"/>
      <c r="K16" s="157"/>
    </row>
    <row r="17" spans="1:11" ht="15.75" thickBot="1">
      <c r="A17" s="417" t="s">
        <v>17</v>
      </c>
      <c r="B17" s="418"/>
      <c r="C17" s="430" t="s">
        <v>18</v>
      </c>
      <c r="D17" s="431"/>
      <c r="E17" s="430" t="s">
        <v>19</v>
      </c>
      <c r="F17" s="431"/>
      <c r="H17" s="53"/>
      <c r="I17" s="53"/>
      <c r="J17" s="16"/>
      <c r="K17" s="16"/>
    </row>
    <row r="18" spans="1:11" ht="15">
      <c r="A18" s="169" t="s">
        <v>40</v>
      </c>
      <c r="B18" s="134"/>
      <c r="C18" s="419"/>
      <c r="D18" s="420"/>
      <c r="E18" s="421">
        <f>+C7</f>
        <v>549250</v>
      </c>
      <c r="F18" s="422"/>
      <c r="H18" s="20"/>
      <c r="I18" s="20"/>
      <c r="K18" s="13"/>
    </row>
    <row r="19" spans="1:11" ht="15">
      <c r="A19" s="109" t="s">
        <v>81</v>
      </c>
      <c r="B19" s="96"/>
      <c r="C19" s="424"/>
      <c r="D19" s="425"/>
      <c r="E19" s="423">
        <f>+C8</f>
        <v>295750</v>
      </c>
      <c r="F19" s="414"/>
      <c r="H19" s="20"/>
      <c r="I19" s="20"/>
      <c r="K19" s="8"/>
    </row>
    <row r="20" spans="1:11" ht="15">
      <c r="A20" s="165" t="s">
        <v>250</v>
      </c>
      <c r="B20" s="96"/>
      <c r="C20" s="426" t="s">
        <v>299</v>
      </c>
      <c r="D20" s="427"/>
      <c r="E20" s="426" t="s">
        <v>299</v>
      </c>
      <c r="F20" s="427"/>
      <c r="H20" s="20"/>
      <c r="I20" s="20"/>
      <c r="K20" s="14"/>
    </row>
    <row r="21" spans="1:11" ht="15">
      <c r="A21" s="165" t="s">
        <v>251</v>
      </c>
      <c r="B21" s="96"/>
      <c r="C21" s="411"/>
      <c r="D21" s="412"/>
      <c r="E21" s="413">
        <f>+G9</f>
        <v>18000</v>
      </c>
      <c r="F21" s="414"/>
      <c r="H21" s="20"/>
      <c r="I21" s="20"/>
      <c r="K21" s="14"/>
    </row>
    <row r="22" spans="1:11" ht="15.75" thickBot="1">
      <c r="A22" s="165" t="s">
        <v>188</v>
      </c>
      <c r="B22" s="96"/>
      <c r="C22" s="415"/>
      <c r="D22" s="416"/>
      <c r="E22" s="413">
        <f>+G10-(G10*G11)</f>
        <v>26860</v>
      </c>
      <c r="F22" s="414"/>
      <c r="H22" s="20"/>
      <c r="I22" s="20"/>
      <c r="K22" s="14"/>
    </row>
    <row r="23" spans="1:11" ht="15.75" thickBot="1">
      <c r="A23" s="38" t="s">
        <v>27</v>
      </c>
      <c r="B23" s="105"/>
      <c r="C23" s="428">
        <f>+SUM(C18:D22)</f>
        <v>0</v>
      </c>
      <c r="D23" s="429"/>
      <c r="E23" s="432">
        <f>+SUM(E18:F22)</f>
        <v>889860</v>
      </c>
      <c r="F23" s="433"/>
      <c r="H23" s="20"/>
      <c r="I23" s="20"/>
      <c r="K23" s="8"/>
    </row>
    <row r="24" spans="1:11" ht="15.75" thickBot="1">
      <c r="A24" s="124" t="s">
        <v>30</v>
      </c>
      <c r="B24" s="172"/>
      <c r="C24" s="406"/>
      <c r="D24" s="407"/>
      <c r="E24" s="409">
        <f>+E23+C23</f>
        <v>889860</v>
      </c>
      <c r="F24" s="410"/>
      <c r="H24" s="20"/>
      <c r="I24" s="20"/>
      <c r="K24" s="8"/>
    </row>
    <row r="25" spans="1:11" ht="15.75" thickBot="1">
      <c r="A25" s="124" t="s">
        <v>28</v>
      </c>
      <c r="B25" s="172"/>
      <c r="C25" s="406"/>
      <c r="D25" s="407"/>
      <c r="E25" s="408">
        <f>+E24*0.35</f>
        <v>311451</v>
      </c>
      <c r="F25" s="407"/>
      <c r="H25" s="20"/>
      <c r="I25" s="20"/>
      <c r="K25" s="8"/>
    </row>
    <row r="26" spans="1:11" s="113" customFormat="1" ht="15">
      <c r="A26" s="43"/>
      <c r="B26" s="43"/>
      <c r="C26" s="278"/>
      <c r="D26" s="278"/>
      <c r="E26" s="278"/>
      <c r="F26" s="278"/>
      <c r="H26" s="20"/>
      <c r="I26" s="20"/>
      <c r="K26" s="131"/>
    </row>
    <row r="27" spans="1:11" ht="15">
      <c r="A27" s="53" t="s">
        <v>288</v>
      </c>
      <c r="B27" s="53"/>
      <c r="C27" s="150"/>
      <c r="D27" s="150"/>
      <c r="E27" s="150"/>
      <c r="F27" s="150"/>
      <c r="H27" s="20"/>
      <c r="I27" s="20"/>
      <c r="K27" s="8"/>
    </row>
    <row r="28" spans="1:11" ht="15">
      <c r="A28" s="20" t="s">
        <v>289</v>
      </c>
      <c r="B28" s="20"/>
      <c r="C28" s="20"/>
      <c r="D28" s="20"/>
      <c r="E28" s="49"/>
      <c r="F28" s="44"/>
      <c r="G28" s="20"/>
      <c r="H28" s="20"/>
      <c r="I28" s="20"/>
      <c r="K28" s="13"/>
    </row>
    <row r="29" spans="1:11" ht="15">
      <c r="A29" s="47" t="s">
        <v>26</v>
      </c>
      <c r="B29" s="47"/>
      <c r="C29" s="47"/>
      <c r="D29" s="58"/>
      <c r="E29" s="47"/>
      <c r="F29" s="47"/>
      <c r="G29" s="8"/>
      <c r="H29" s="8"/>
      <c r="K29" s="8"/>
    </row>
    <row r="30" spans="1:11" ht="15">
      <c r="A30" s="47" t="s">
        <v>252</v>
      </c>
      <c r="B30" s="47"/>
      <c r="C30" s="47"/>
      <c r="D30" s="58"/>
      <c r="E30" s="47"/>
      <c r="F30" s="47"/>
      <c r="G30" s="8"/>
      <c r="H30" s="8"/>
      <c r="K30" s="8"/>
    </row>
    <row r="31" spans="1:11" ht="15">
      <c r="A31" s="47" t="s">
        <v>21</v>
      </c>
      <c r="B31" s="47"/>
      <c r="C31" s="53"/>
      <c r="D31" s="58"/>
      <c r="E31" s="53"/>
      <c r="F31" s="47"/>
      <c r="G31" s="33"/>
      <c r="H31" s="28"/>
      <c r="K31" s="8"/>
    </row>
    <row r="32" spans="1:11" ht="15">
      <c r="A32" s="47" t="s">
        <v>170</v>
      </c>
      <c r="B32" s="47"/>
      <c r="C32" s="53"/>
      <c r="D32" s="58"/>
      <c r="E32" s="53"/>
      <c r="F32" s="47"/>
      <c r="G32" s="33"/>
      <c r="H32" s="28"/>
      <c r="K32" s="8"/>
    </row>
    <row r="33" spans="1:11" ht="15">
      <c r="A33" s="53" t="s">
        <v>22</v>
      </c>
      <c r="B33" s="54"/>
      <c r="C33" s="47"/>
      <c r="D33" s="47"/>
      <c r="E33" s="47"/>
      <c r="F33" s="47"/>
      <c r="G33" s="8"/>
      <c r="H33" s="8"/>
      <c r="K33" s="8"/>
    </row>
    <row r="34" spans="1:11" ht="15">
      <c r="A34" s="53" t="s">
        <v>293</v>
      </c>
      <c r="B34" s="54"/>
      <c r="C34" s="47"/>
      <c r="D34" s="47"/>
      <c r="E34" s="47"/>
      <c r="F34" s="47"/>
      <c r="G34" s="8"/>
      <c r="H34" s="8"/>
      <c r="K34" s="8"/>
    </row>
    <row r="35" spans="1:11" ht="15">
      <c r="A35" s="53" t="s">
        <v>318</v>
      </c>
      <c r="B35" s="54"/>
      <c r="C35" s="47"/>
      <c r="D35" s="47"/>
      <c r="E35" s="47"/>
      <c r="F35" s="47"/>
      <c r="G35" s="8"/>
      <c r="H35" s="8"/>
      <c r="K35" s="8"/>
    </row>
    <row r="36" spans="1:11" ht="15">
      <c r="A36" s="53" t="s">
        <v>330</v>
      </c>
      <c r="B36" s="54"/>
      <c r="C36" s="47"/>
      <c r="D36" s="47"/>
      <c r="E36" s="47"/>
      <c r="F36" s="47"/>
      <c r="G36" s="8"/>
      <c r="H36" s="8"/>
      <c r="K36" s="8"/>
    </row>
    <row r="37" spans="1:11" ht="15">
      <c r="A37" s="53" t="s">
        <v>331</v>
      </c>
      <c r="B37" s="54"/>
      <c r="C37" s="47"/>
      <c r="D37" s="47"/>
      <c r="E37" s="47"/>
      <c r="F37" s="47"/>
      <c r="G37" s="8"/>
      <c r="H37" s="8"/>
      <c r="K37" s="8"/>
    </row>
    <row r="38" spans="1:11" ht="15">
      <c r="A38" s="53" t="s">
        <v>332</v>
      </c>
      <c r="B38" s="54"/>
      <c r="C38" s="47"/>
      <c r="D38" s="47"/>
      <c r="E38" s="47"/>
      <c r="F38" s="47"/>
      <c r="G38" s="8"/>
      <c r="H38" s="8"/>
      <c r="K38" s="8"/>
    </row>
    <row r="39" spans="1:11" ht="15">
      <c r="A39" s="1" t="s">
        <v>333</v>
      </c>
      <c r="D39" s="1"/>
      <c r="K39" s="8"/>
    </row>
    <row r="40" spans="1:11" ht="15">
      <c r="A40" s="47" t="s">
        <v>334</v>
      </c>
      <c r="B40" s="20"/>
      <c r="C40" s="20"/>
      <c r="D40" s="20"/>
      <c r="E40" s="68"/>
      <c r="F40" s="45"/>
      <c r="G40" s="20"/>
      <c r="H40" s="20"/>
      <c r="K40" s="8"/>
    </row>
    <row r="41" spans="1:11" ht="15">
      <c r="A41" s="69" t="s">
        <v>253</v>
      </c>
      <c r="B41" s="333">
        <f>+G10</f>
        <v>33575</v>
      </c>
      <c r="C41" s="69"/>
      <c r="D41" s="69"/>
      <c r="E41" s="69"/>
      <c r="F41" s="69"/>
      <c r="G41" s="69"/>
      <c r="H41" s="69"/>
      <c r="K41" s="8"/>
    </row>
    <row r="42" spans="1:11" ht="15">
      <c r="A42" s="69" t="s">
        <v>190</v>
      </c>
      <c r="B42" s="333">
        <f>+G11*G10</f>
        <v>6715</v>
      </c>
      <c r="C42" s="69"/>
      <c r="D42" s="69"/>
      <c r="E42" s="69"/>
      <c r="F42" s="69"/>
      <c r="G42" s="69"/>
      <c r="H42" s="69"/>
      <c r="K42" s="8"/>
    </row>
    <row r="43" spans="1:11" ht="15" customHeight="1">
      <c r="A43" s="69" t="s">
        <v>189</v>
      </c>
      <c r="B43" s="333">
        <f>+B41-B42</f>
        <v>26860</v>
      </c>
      <c r="C43" s="69"/>
      <c r="D43" s="69"/>
      <c r="E43" s="69"/>
      <c r="F43" s="69"/>
      <c r="G43" s="69"/>
      <c r="H43" s="69"/>
      <c r="J43" s="170"/>
      <c r="K43" s="8"/>
    </row>
    <row r="44" spans="1:11" ht="15">
      <c r="A44" s="69"/>
      <c r="B44" s="69"/>
      <c r="C44" s="69"/>
      <c r="D44" s="69"/>
      <c r="E44" s="69"/>
      <c r="F44" s="69"/>
      <c r="G44" s="69"/>
      <c r="H44" s="69"/>
      <c r="J44" s="170"/>
      <c r="K44" s="8"/>
    </row>
    <row r="45" spans="1:11" ht="15">
      <c r="A45" s="69"/>
      <c r="B45" s="69"/>
      <c r="C45" s="69"/>
      <c r="D45" s="69"/>
      <c r="E45" s="69"/>
      <c r="F45" s="69"/>
      <c r="G45" s="69"/>
      <c r="H45" s="69"/>
      <c r="K45" s="8"/>
    </row>
    <row r="46" spans="1:11" ht="15" customHeight="1">
      <c r="A46" s="69"/>
      <c r="B46" s="69"/>
      <c r="C46" s="69"/>
      <c r="D46" s="69"/>
      <c r="E46" s="69"/>
      <c r="F46" s="69"/>
      <c r="G46" s="69"/>
      <c r="H46" s="69"/>
      <c r="K46" s="8"/>
    </row>
    <row r="47" spans="1:11" ht="15">
      <c r="A47" s="69"/>
      <c r="B47" s="69"/>
      <c r="C47" s="69"/>
      <c r="D47" s="69"/>
      <c r="E47" s="69"/>
      <c r="F47" s="69"/>
      <c r="G47" s="69"/>
      <c r="H47" s="69"/>
      <c r="K47" s="8"/>
    </row>
    <row r="48" spans="1:11" ht="15">
      <c r="A48" s="39"/>
      <c r="B48" s="39"/>
      <c r="C48" s="20"/>
      <c r="D48" s="20"/>
      <c r="E48" s="41"/>
      <c r="F48" s="171"/>
      <c r="G48" s="19"/>
      <c r="H48" s="20"/>
      <c r="K48" s="8"/>
    </row>
    <row r="49" spans="1:11" ht="15">
      <c r="A49" s="67"/>
      <c r="B49" s="67"/>
      <c r="C49" s="67"/>
      <c r="D49" s="54"/>
      <c r="E49" s="20"/>
      <c r="F49" s="20"/>
      <c r="G49" s="20"/>
      <c r="H49" s="20"/>
      <c r="K49" s="8"/>
    </row>
    <row r="50" spans="1:11" ht="15">
      <c r="A50" s="67"/>
      <c r="B50" s="67"/>
      <c r="C50" s="67"/>
      <c r="D50" s="54"/>
      <c r="E50" s="20"/>
      <c r="F50" s="20"/>
      <c r="G50" s="20"/>
      <c r="H50" s="20"/>
      <c r="K50" s="8"/>
    </row>
    <row r="51" spans="1:11" s="2" customFormat="1" ht="15">
      <c r="A51" s="60"/>
      <c r="B51" s="43"/>
      <c r="C51" s="43"/>
      <c r="D51" s="43"/>
      <c r="E51" s="20"/>
      <c r="F51" s="71"/>
      <c r="G51" s="43"/>
      <c r="H51" s="43"/>
      <c r="K51" s="13"/>
    </row>
    <row r="52" spans="1:11" s="2" customFormat="1" ht="15">
      <c r="A52" s="41"/>
      <c r="B52" s="53"/>
      <c r="C52" s="53"/>
      <c r="D52" s="43"/>
      <c r="E52" s="20"/>
      <c r="F52" s="54"/>
      <c r="G52" s="43"/>
      <c r="H52" s="43"/>
      <c r="K52" s="13"/>
    </row>
    <row r="53" spans="1:11" s="2" customFormat="1" ht="15">
      <c r="A53" s="53"/>
      <c r="B53" s="53"/>
      <c r="C53" s="43"/>
      <c r="D53" s="43"/>
      <c r="E53" s="64"/>
      <c r="F53" s="54"/>
      <c r="G53" s="43"/>
      <c r="H53" s="43"/>
      <c r="K53" s="13"/>
    </row>
    <row r="54" spans="1:8" ht="15">
      <c r="A54" s="72"/>
      <c r="B54" s="47"/>
      <c r="C54" s="47"/>
      <c r="D54" s="20"/>
      <c r="E54" s="64"/>
      <c r="F54" s="54"/>
      <c r="G54" s="20"/>
      <c r="H54" s="20"/>
    </row>
    <row r="55" spans="1:8" ht="15">
      <c r="A55" s="43"/>
      <c r="B55" s="39"/>
      <c r="C55" s="39"/>
      <c r="D55" s="20"/>
      <c r="E55" s="20"/>
      <c r="F55" s="42"/>
      <c r="G55" s="20"/>
      <c r="H55" s="20"/>
    </row>
    <row r="56" spans="1:8" ht="15">
      <c r="A56" s="47"/>
      <c r="B56" s="47"/>
      <c r="C56" s="47"/>
      <c r="D56" s="20"/>
      <c r="E56" s="20"/>
      <c r="F56" s="58"/>
      <c r="G56" s="20"/>
      <c r="H56" s="20"/>
    </row>
    <row r="57" spans="1:8" ht="15">
      <c r="A57" s="47"/>
      <c r="B57" s="47"/>
      <c r="C57" s="47"/>
      <c r="D57" s="20"/>
      <c r="E57" s="49"/>
      <c r="F57" s="58"/>
      <c r="G57" s="20"/>
      <c r="H57" s="20"/>
    </row>
    <row r="58" spans="1:8" ht="15">
      <c r="A58" s="47"/>
      <c r="B58" s="47"/>
      <c r="C58" s="47"/>
      <c r="D58" s="20"/>
      <c r="E58" s="49"/>
      <c r="F58" s="58"/>
      <c r="G58" s="20"/>
      <c r="H58" s="20"/>
    </row>
    <row r="59" spans="1:8" ht="15">
      <c r="A59" s="53"/>
      <c r="B59" s="53"/>
      <c r="C59" s="53"/>
      <c r="D59" s="20"/>
      <c r="E59" s="63"/>
      <c r="F59" s="58"/>
      <c r="G59" s="20"/>
      <c r="H59" s="20"/>
    </row>
    <row r="60" spans="1:8" ht="15">
      <c r="A60" s="39"/>
      <c r="B60" s="39"/>
      <c r="C60" s="39"/>
      <c r="D60" s="20"/>
      <c r="E60" s="43"/>
      <c r="F60" s="42"/>
      <c r="G60" s="20"/>
      <c r="H60" s="20"/>
    </row>
    <row r="61" spans="1:8" ht="15">
      <c r="A61" s="47"/>
      <c r="B61" s="47"/>
      <c r="C61" s="47"/>
      <c r="D61" s="20"/>
      <c r="E61" s="63"/>
      <c r="F61" s="58"/>
      <c r="G61" s="20"/>
      <c r="H61" s="20"/>
    </row>
    <row r="62" spans="1:8" ht="15">
      <c r="A62" s="47"/>
      <c r="B62" s="47"/>
      <c r="C62" s="47"/>
      <c r="D62" s="20"/>
      <c r="E62" s="43"/>
      <c r="F62" s="58"/>
      <c r="G62" s="20"/>
      <c r="H62" s="20"/>
    </row>
    <row r="63" spans="1:8" ht="15">
      <c r="A63" s="43"/>
      <c r="B63" s="43"/>
      <c r="C63" s="43"/>
      <c r="D63" s="20"/>
      <c r="E63" s="20"/>
      <c r="F63" s="71"/>
      <c r="G63" s="20"/>
      <c r="H63" s="20"/>
    </row>
    <row r="64" spans="1:8" ht="15">
      <c r="A64" s="39"/>
      <c r="B64" s="20"/>
      <c r="C64" s="20"/>
      <c r="D64" s="20"/>
      <c r="E64" s="20"/>
      <c r="F64" s="20"/>
      <c r="G64" s="20"/>
      <c r="H64" s="20"/>
    </row>
    <row r="65" spans="1:8" ht="15">
      <c r="A65" s="53"/>
      <c r="B65" s="53"/>
      <c r="C65" s="53"/>
      <c r="D65" s="53"/>
      <c r="E65" s="53"/>
      <c r="F65" s="20"/>
      <c r="G65" s="20"/>
      <c r="H65" s="20"/>
    </row>
    <row r="66" spans="1:8" ht="15">
      <c r="A66" s="53"/>
      <c r="B66" s="53"/>
      <c r="C66" s="53"/>
      <c r="D66" s="53"/>
      <c r="E66" s="53"/>
      <c r="F66" s="20"/>
      <c r="G66" s="20"/>
      <c r="H66" s="20"/>
    </row>
    <row r="67" spans="1:11" ht="15">
      <c r="A67" s="53"/>
      <c r="B67" s="53"/>
      <c r="C67" s="53"/>
      <c r="D67" s="53"/>
      <c r="E67" s="53"/>
      <c r="F67" s="20"/>
      <c r="G67" s="20"/>
      <c r="H67" s="20"/>
      <c r="K67" s="8"/>
    </row>
    <row r="68" spans="1:11" ht="15">
      <c r="A68" s="47"/>
      <c r="B68" s="47"/>
      <c r="C68" s="47"/>
      <c r="D68" s="47"/>
      <c r="E68" s="47"/>
      <c r="F68" s="20"/>
      <c r="G68" s="20"/>
      <c r="H68" s="20"/>
      <c r="K68" s="8"/>
    </row>
    <row r="69" spans="1:11" ht="15">
      <c r="A69" s="47"/>
      <c r="B69" s="47"/>
      <c r="C69" s="47"/>
      <c r="D69" s="47"/>
      <c r="E69" s="47"/>
      <c r="F69" s="47"/>
      <c r="G69" s="47"/>
      <c r="H69" s="47"/>
      <c r="I69" s="8"/>
      <c r="J69" s="8"/>
      <c r="K69" s="8"/>
    </row>
    <row r="70" spans="1:11" ht="15">
      <c r="A70" s="53"/>
      <c r="B70" s="53"/>
      <c r="C70" s="53"/>
      <c r="D70" s="53"/>
      <c r="E70" s="53"/>
      <c r="F70" s="47"/>
      <c r="G70" s="47"/>
      <c r="H70" s="47"/>
      <c r="I70" s="8"/>
      <c r="J70" s="8"/>
      <c r="K70" s="8"/>
    </row>
    <row r="71" spans="1:11" ht="15">
      <c r="A71" s="53"/>
      <c r="B71" s="53"/>
      <c r="C71" s="53"/>
      <c r="D71" s="53"/>
      <c r="E71" s="53"/>
      <c r="F71" s="47"/>
      <c r="G71" s="47"/>
      <c r="H71" s="47"/>
      <c r="I71" s="8"/>
      <c r="J71" s="8"/>
      <c r="K71" s="8"/>
    </row>
    <row r="72" spans="1:11" ht="15">
      <c r="A72" s="47"/>
      <c r="B72" s="47"/>
      <c r="C72" s="47"/>
      <c r="D72" s="47"/>
      <c r="E72" s="47"/>
      <c r="F72" s="47"/>
      <c r="G72" s="47"/>
      <c r="H72" s="47"/>
      <c r="I72" s="8"/>
      <c r="J72" s="8"/>
      <c r="K72" s="8"/>
    </row>
    <row r="73" spans="1:11" ht="15">
      <c r="A73" s="47"/>
      <c r="B73" s="47"/>
      <c r="C73" s="47"/>
      <c r="D73" s="47"/>
      <c r="E73" s="47"/>
      <c r="F73" s="47"/>
      <c r="G73" s="47"/>
      <c r="H73" s="47"/>
      <c r="I73" s="8"/>
      <c r="J73" s="8"/>
      <c r="K73" s="8"/>
    </row>
    <row r="74" spans="1:11" ht="15">
      <c r="A74" s="39"/>
      <c r="B74" s="47"/>
      <c r="C74" s="47"/>
      <c r="D74" s="47"/>
      <c r="E74" s="47"/>
      <c r="F74" s="47"/>
      <c r="G74" s="47"/>
      <c r="H74" s="47"/>
      <c r="I74" s="8"/>
      <c r="J74" s="8"/>
      <c r="K74" s="8"/>
    </row>
    <row r="75" spans="1:11" ht="15">
      <c r="A75" s="43"/>
      <c r="B75" s="43"/>
      <c r="C75" s="47"/>
      <c r="D75" s="58"/>
      <c r="E75" s="47"/>
      <c r="F75" s="47"/>
      <c r="G75" s="47"/>
      <c r="H75" s="47"/>
      <c r="I75" s="10"/>
      <c r="J75" s="10"/>
      <c r="K75" s="8"/>
    </row>
    <row r="76" spans="1:11" ht="15">
      <c r="A76" s="53"/>
      <c r="B76" s="53"/>
      <c r="C76" s="47"/>
      <c r="D76" s="58"/>
      <c r="E76" s="47"/>
      <c r="F76" s="20"/>
      <c r="G76" s="20"/>
      <c r="H76" s="20"/>
      <c r="I76" s="4"/>
      <c r="J76" s="10"/>
      <c r="K76" s="8"/>
    </row>
    <row r="77" spans="1:11" ht="15">
      <c r="A77" s="53"/>
      <c r="B77" s="47"/>
      <c r="C77" s="47"/>
      <c r="D77" s="58"/>
      <c r="E77" s="47"/>
      <c r="F77" s="47"/>
      <c r="G77" s="47"/>
      <c r="H77" s="58"/>
      <c r="I77" s="4"/>
      <c r="J77" s="16"/>
      <c r="K77" s="8"/>
    </row>
    <row r="78" spans="1:11" ht="15">
      <c r="A78" s="47"/>
      <c r="B78" s="47"/>
      <c r="C78" s="47"/>
      <c r="D78" s="58"/>
      <c r="E78" s="47"/>
      <c r="F78" s="47"/>
      <c r="G78" s="47"/>
      <c r="H78" s="58"/>
      <c r="I78" s="4"/>
      <c r="J78" s="10"/>
      <c r="K78" s="8"/>
    </row>
    <row r="79" spans="1:11" ht="15">
      <c r="A79" s="47"/>
      <c r="B79" s="47"/>
      <c r="C79" s="47"/>
      <c r="D79" s="58"/>
      <c r="E79" s="47"/>
      <c r="F79" s="53"/>
      <c r="G79" s="53"/>
      <c r="H79" s="54"/>
      <c r="I79" s="4"/>
      <c r="J79" s="10"/>
      <c r="K79" s="8"/>
    </row>
    <row r="80" spans="1:11" ht="15">
      <c r="A80" s="20"/>
      <c r="B80" s="20"/>
      <c r="C80" s="20"/>
      <c r="D80" s="44"/>
      <c r="E80" s="47"/>
      <c r="F80" s="53"/>
      <c r="G80" s="53"/>
      <c r="H80" s="54"/>
      <c r="I80" s="4"/>
      <c r="J80" s="10"/>
      <c r="K80" s="8"/>
    </row>
    <row r="81" spans="1:11" ht="15">
      <c r="A81" s="20"/>
      <c r="B81" s="20"/>
      <c r="C81" s="20"/>
      <c r="D81" s="44"/>
      <c r="E81" s="47"/>
      <c r="F81" s="53"/>
      <c r="G81" s="53"/>
      <c r="H81" s="54"/>
      <c r="I81" s="4"/>
      <c r="J81" s="10"/>
      <c r="K81" s="8"/>
    </row>
    <row r="82" spans="1:11" ht="15">
      <c r="A82" s="20"/>
      <c r="B82" s="20"/>
      <c r="C82" s="20"/>
      <c r="D82" s="20"/>
      <c r="E82" s="47"/>
      <c r="F82" s="53"/>
      <c r="G82" s="53"/>
      <c r="H82" s="53"/>
      <c r="I82" s="30"/>
      <c r="J82" s="10"/>
      <c r="K82" s="8"/>
    </row>
    <row r="83" spans="1:11" ht="15">
      <c r="A83" s="20"/>
      <c r="B83" s="20"/>
      <c r="C83" s="20"/>
      <c r="D83" s="20"/>
      <c r="E83" s="47"/>
      <c r="F83" s="53"/>
      <c r="G83" s="53"/>
      <c r="H83" s="53"/>
      <c r="I83" s="30"/>
      <c r="J83" s="10"/>
      <c r="K83" s="8"/>
    </row>
    <row r="84" spans="1:11" ht="15">
      <c r="A84" s="39"/>
      <c r="B84" s="20"/>
      <c r="C84" s="20"/>
      <c r="D84" s="20"/>
      <c r="E84" s="73"/>
      <c r="F84" s="74"/>
      <c r="G84" s="53"/>
      <c r="H84" s="53"/>
      <c r="I84" s="13"/>
      <c r="J84" s="16"/>
      <c r="K84" s="13"/>
    </row>
    <row r="85" spans="1:11" ht="15">
      <c r="A85" s="39"/>
      <c r="B85" s="39"/>
      <c r="C85" s="20"/>
      <c r="D85" s="20"/>
      <c r="E85" s="47"/>
      <c r="F85" s="44"/>
      <c r="G85" s="20"/>
      <c r="H85" s="20"/>
      <c r="I85" s="8"/>
      <c r="J85" s="10"/>
      <c r="K85" s="8"/>
    </row>
    <row r="86" spans="1:11" ht="15">
      <c r="A86" s="20"/>
      <c r="B86" s="20"/>
      <c r="C86" s="20"/>
      <c r="D86" s="20"/>
      <c r="E86" s="63"/>
      <c r="F86" s="44"/>
      <c r="G86" s="20"/>
      <c r="H86" s="20"/>
      <c r="I86" s="13"/>
      <c r="J86" s="13"/>
      <c r="K86" s="13"/>
    </row>
    <row r="87" spans="1:11" ht="15">
      <c r="A87" s="20"/>
      <c r="B87" s="20"/>
      <c r="C87" s="20"/>
      <c r="D87" s="20"/>
      <c r="E87" s="63"/>
      <c r="F87" s="44"/>
      <c r="G87" s="20"/>
      <c r="H87" s="20"/>
      <c r="K87" s="13"/>
    </row>
    <row r="88" spans="1:8" ht="15">
      <c r="A88" s="39"/>
      <c r="B88" s="39"/>
      <c r="C88" s="20"/>
      <c r="D88" s="20"/>
      <c r="E88" s="49"/>
      <c r="F88" s="44"/>
      <c r="G88" s="20"/>
      <c r="H88" s="20"/>
    </row>
    <row r="89" spans="1:8" ht="15">
      <c r="A89" s="20"/>
      <c r="B89" s="20"/>
      <c r="C89" s="20"/>
      <c r="D89" s="20"/>
      <c r="E89" s="49"/>
      <c r="F89" s="44"/>
      <c r="G89" s="20"/>
      <c r="H89" s="20"/>
    </row>
    <row r="90" spans="1:8" ht="15">
      <c r="A90" s="39"/>
      <c r="B90" s="39"/>
      <c r="C90" s="47"/>
      <c r="D90" s="20"/>
      <c r="E90" s="49"/>
      <c r="F90" s="58"/>
      <c r="G90" s="20"/>
      <c r="H90" s="20"/>
    </row>
    <row r="91" spans="1:8" ht="15">
      <c r="A91" s="53"/>
      <c r="B91" s="53"/>
      <c r="C91" s="53"/>
      <c r="D91" s="20"/>
      <c r="E91" s="49"/>
      <c r="F91" s="54"/>
      <c r="G91" s="20"/>
      <c r="H91" s="20"/>
    </row>
    <row r="92" spans="1:8" ht="15">
      <c r="A92" s="39"/>
      <c r="B92" s="39"/>
      <c r="C92" s="20"/>
      <c r="D92" s="20"/>
      <c r="E92" s="20"/>
      <c r="F92" s="44"/>
      <c r="G92" s="20"/>
      <c r="H92" s="20"/>
    </row>
    <row r="93" spans="1:8" ht="15">
      <c r="A93" s="32"/>
      <c r="B93" s="75"/>
      <c r="C93" s="20"/>
      <c r="D93" s="20"/>
      <c r="E93" s="49"/>
      <c r="F93" s="44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67"/>
      <c r="B97" s="67"/>
      <c r="C97" s="67"/>
      <c r="D97" s="67"/>
      <c r="E97" s="76"/>
      <c r="F97" s="20"/>
      <c r="G97" s="20"/>
      <c r="H97" s="20"/>
    </row>
    <row r="98" spans="1:8" ht="15">
      <c r="A98" s="67"/>
      <c r="B98" s="67"/>
      <c r="C98" s="67"/>
      <c r="D98" s="67"/>
      <c r="E98" s="76"/>
      <c r="F98" s="20"/>
      <c r="G98" s="20"/>
      <c r="H98" s="20"/>
    </row>
    <row r="99" spans="1:8" ht="15">
      <c r="A99" s="39"/>
      <c r="B99" s="39"/>
      <c r="C99" s="39"/>
      <c r="D99" s="39"/>
      <c r="E99" s="39"/>
      <c r="F99" s="42"/>
      <c r="G99" s="20"/>
      <c r="H99" s="20"/>
    </row>
    <row r="100" spans="1:8" ht="15">
      <c r="A100" s="39"/>
      <c r="B100" s="39"/>
      <c r="C100" s="39"/>
      <c r="D100" s="39"/>
      <c r="E100" s="39"/>
      <c r="F100" s="42"/>
      <c r="G100" s="20"/>
      <c r="H100" s="20"/>
    </row>
    <row r="101" spans="1:8" ht="15">
      <c r="A101" s="39"/>
      <c r="B101" s="39"/>
      <c r="C101" s="39"/>
      <c r="D101" s="39"/>
      <c r="E101" s="39"/>
      <c r="F101" s="42"/>
      <c r="G101" s="20"/>
      <c r="H101" s="20"/>
    </row>
    <row r="102" spans="1:8" ht="15">
      <c r="A102" s="39"/>
      <c r="B102" s="39"/>
      <c r="C102" s="39"/>
      <c r="D102" s="39"/>
      <c r="E102" s="43"/>
      <c r="F102" s="42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65"/>
      <c r="B104" s="65"/>
      <c r="C104" s="66"/>
      <c r="D104" s="66"/>
      <c r="E104" s="20"/>
      <c r="F104" s="20"/>
      <c r="G104" s="20"/>
      <c r="H104" s="20"/>
    </row>
    <row r="105" spans="1:8" ht="15">
      <c r="A105" s="43"/>
      <c r="B105" s="43"/>
      <c r="C105" s="53"/>
      <c r="D105" s="53"/>
      <c r="E105" s="20"/>
      <c r="F105" s="20"/>
      <c r="G105" s="20"/>
      <c r="H105" s="20"/>
    </row>
    <row r="106" spans="1:8" ht="15">
      <c r="A106" s="20"/>
      <c r="B106" s="20"/>
      <c r="C106" s="20"/>
      <c r="D106" s="39"/>
      <c r="E106" s="20"/>
      <c r="F106" s="20"/>
      <c r="G106" s="20"/>
      <c r="H106" s="20"/>
    </row>
    <row r="107" spans="1:8" ht="15">
      <c r="A107" s="20"/>
      <c r="B107" s="20"/>
      <c r="C107" s="20"/>
      <c r="D107" s="39"/>
      <c r="E107" s="20"/>
      <c r="F107" s="20"/>
      <c r="G107" s="20"/>
      <c r="H107" s="20"/>
    </row>
    <row r="108" spans="1:8" ht="15">
      <c r="A108" s="39"/>
      <c r="B108" s="20"/>
      <c r="C108" s="20"/>
      <c r="D108" s="20"/>
      <c r="E108" s="20"/>
      <c r="F108" s="59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39"/>
      <c r="B111" s="39"/>
      <c r="C111" s="20"/>
      <c r="D111" s="20"/>
      <c r="E111" s="20"/>
      <c r="F111" s="39"/>
      <c r="G111" s="20"/>
      <c r="H111" s="20"/>
    </row>
    <row r="112" spans="1:8" ht="15">
      <c r="A112" s="39"/>
      <c r="B112" s="39"/>
      <c r="C112" s="20"/>
      <c r="D112" s="20"/>
      <c r="E112" s="20"/>
      <c r="F112" s="39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39"/>
      <c r="B115" s="39"/>
      <c r="C115" s="39"/>
      <c r="D115" s="20"/>
      <c r="E115" s="20"/>
      <c r="F115" s="39"/>
      <c r="G115" s="20"/>
      <c r="H115" s="20"/>
    </row>
    <row r="116" spans="1:8" ht="15">
      <c r="A116" s="39"/>
      <c r="B116" s="39"/>
      <c r="C116" s="39"/>
      <c r="D116" s="20"/>
      <c r="E116" s="20"/>
      <c r="F116" s="39"/>
      <c r="G116" s="20"/>
      <c r="H116" s="20"/>
    </row>
    <row r="117" spans="1:8" ht="15">
      <c r="A117" s="67"/>
      <c r="B117" s="67"/>
      <c r="C117" s="67"/>
      <c r="D117" s="20"/>
      <c r="E117" s="20"/>
      <c r="F117" s="20"/>
      <c r="G117" s="20"/>
      <c r="H117" s="20"/>
    </row>
    <row r="118" spans="1:8" ht="15">
      <c r="A118" s="67"/>
      <c r="B118" s="67"/>
      <c r="C118" s="67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59"/>
      <c r="F119" s="77"/>
      <c r="G119" s="20"/>
      <c r="H119" s="20"/>
    </row>
    <row r="120" spans="1:8" ht="15">
      <c r="A120" s="39"/>
      <c r="B120" s="39"/>
      <c r="C120" s="39"/>
      <c r="D120" s="20"/>
      <c r="E120" s="20"/>
      <c r="F120" s="42"/>
      <c r="G120" s="20"/>
      <c r="H120" s="20"/>
    </row>
    <row r="121" spans="1:8" ht="15">
      <c r="A121" s="20"/>
      <c r="B121" s="20"/>
      <c r="C121" s="20"/>
      <c r="D121" s="20"/>
      <c r="E121" s="20"/>
      <c r="F121" s="44"/>
      <c r="G121" s="20"/>
      <c r="H121" s="20"/>
    </row>
    <row r="122" spans="1:9" ht="15">
      <c r="A122" s="20"/>
      <c r="B122" s="20"/>
      <c r="C122" s="20"/>
      <c r="D122" s="20"/>
      <c r="E122" s="49"/>
      <c r="F122" s="44"/>
      <c r="G122" s="39"/>
      <c r="H122" s="39"/>
      <c r="I122" s="27"/>
    </row>
    <row r="123" spans="1:8" ht="15">
      <c r="A123" s="20"/>
      <c r="B123" s="20"/>
      <c r="C123" s="20"/>
      <c r="D123" s="20"/>
      <c r="E123" s="49"/>
      <c r="F123" s="44"/>
      <c r="G123" s="20"/>
      <c r="H123" s="20"/>
    </row>
    <row r="124" spans="1:8" ht="15">
      <c r="A124" s="20"/>
      <c r="B124" s="20"/>
      <c r="C124" s="20"/>
      <c r="D124" s="20"/>
      <c r="E124" s="49"/>
      <c r="F124" s="44"/>
      <c r="G124" s="20"/>
      <c r="H124" s="20"/>
    </row>
    <row r="125" spans="1:8" ht="15">
      <c r="A125" s="39"/>
      <c r="B125" s="39"/>
      <c r="C125" s="39"/>
      <c r="D125" s="20"/>
      <c r="E125" s="49"/>
      <c r="F125" s="42"/>
      <c r="G125" s="20"/>
      <c r="H125" s="20"/>
    </row>
    <row r="126" spans="1:8" ht="15">
      <c r="A126" s="20"/>
      <c r="B126" s="78"/>
      <c r="C126" s="20"/>
      <c r="D126" s="20"/>
      <c r="E126" s="64"/>
      <c r="F126" s="20"/>
      <c r="G126" s="20"/>
      <c r="H126" s="20"/>
    </row>
    <row r="127" spans="1:8" ht="15">
      <c r="A127" s="39"/>
      <c r="B127" s="20"/>
      <c r="C127" s="20"/>
      <c r="D127" s="20"/>
      <c r="E127" s="20"/>
      <c r="F127" s="39"/>
      <c r="G127" s="20"/>
      <c r="H127" s="20"/>
    </row>
    <row r="128" spans="1:8" ht="15">
      <c r="A128" s="39"/>
      <c r="B128" s="39"/>
      <c r="C128" s="39"/>
      <c r="D128" s="39"/>
      <c r="E128" s="39"/>
      <c r="F128" s="39"/>
      <c r="G128" s="20"/>
      <c r="H128" s="20"/>
    </row>
    <row r="129" spans="1:8" ht="15">
      <c r="A129" s="39"/>
      <c r="B129" s="39"/>
      <c r="C129" s="39"/>
      <c r="D129" s="39"/>
      <c r="E129" s="39"/>
      <c r="F129" s="39"/>
      <c r="G129" s="20"/>
      <c r="H129" s="20"/>
    </row>
    <row r="130" spans="1:8" ht="15">
      <c r="A130" s="20"/>
      <c r="B130" s="20"/>
      <c r="C130" s="20"/>
      <c r="D130" s="20"/>
      <c r="E130" s="20"/>
      <c r="F130" s="44"/>
      <c r="G130" s="20"/>
      <c r="H130" s="20"/>
    </row>
    <row r="131" spans="1:8" ht="15">
      <c r="A131" s="20"/>
      <c r="B131" s="20"/>
      <c r="C131" s="20"/>
      <c r="D131" s="20"/>
      <c r="E131" s="64"/>
      <c r="F131" s="44"/>
      <c r="G131" s="20"/>
      <c r="H131" s="20"/>
    </row>
    <row r="132" spans="1:8" ht="15">
      <c r="A132" s="20"/>
      <c r="B132" s="20"/>
      <c r="C132" s="20"/>
      <c r="D132" s="20"/>
      <c r="E132" s="64"/>
      <c r="F132" s="44"/>
      <c r="G132" s="20"/>
      <c r="H132" s="20"/>
    </row>
    <row r="133" spans="1:8" ht="15">
      <c r="A133" s="20"/>
      <c r="B133" s="20"/>
      <c r="C133" s="20"/>
      <c r="D133" s="20"/>
      <c r="E133" s="64"/>
      <c r="F133" s="44"/>
      <c r="G133" s="20"/>
      <c r="H133" s="20"/>
    </row>
    <row r="134" spans="1:8" ht="15">
      <c r="A134" s="20"/>
      <c r="B134" s="20"/>
      <c r="C134" s="20"/>
      <c r="D134" s="20"/>
      <c r="E134" s="64"/>
      <c r="F134" s="44"/>
      <c r="G134" s="20"/>
      <c r="H134" s="20"/>
    </row>
    <row r="135" spans="1:8" ht="15">
      <c r="A135" s="20"/>
      <c r="B135" s="20"/>
      <c r="C135" s="20"/>
      <c r="D135" s="20"/>
      <c r="E135" s="64"/>
      <c r="F135" s="44"/>
      <c r="G135" s="20"/>
      <c r="H135" s="20"/>
    </row>
    <row r="136" spans="1:8" ht="15">
      <c r="A136" s="39"/>
      <c r="B136" s="39"/>
      <c r="C136" s="39"/>
      <c r="D136" s="39"/>
      <c r="E136" s="39"/>
      <c r="F136" s="42"/>
      <c r="G136" s="20"/>
      <c r="H136" s="20"/>
    </row>
    <row r="137" spans="1:8" ht="15">
      <c r="A137" s="39"/>
      <c r="B137" s="39"/>
      <c r="C137" s="39"/>
      <c r="D137" s="20"/>
      <c r="E137" s="49"/>
      <c r="F137" s="42"/>
      <c r="G137" s="20"/>
      <c r="H137" s="20"/>
    </row>
    <row r="138" spans="1:8" ht="15">
      <c r="A138" s="39"/>
      <c r="B138" s="39"/>
      <c r="C138" s="39"/>
      <c r="D138" s="39"/>
      <c r="E138" s="20"/>
      <c r="F138" s="20"/>
      <c r="G138" s="20"/>
      <c r="H138" s="20"/>
    </row>
    <row r="139" spans="1:8" ht="15">
      <c r="A139" s="20"/>
      <c r="B139" s="20"/>
      <c r="C139" s="20"/>
      <c r="D139" s="44"/>
      <c r="E139" s="20"/>
      <c r="F139" s="20"/>
      <c r="G139" s="20"/>
      <c r="H139" s="20"/>
    </row>
    <row r="140" spans="1:8" ht="15">
      <c r="A140" s="20"/>
      <c r="B140" s="20"/>
      <c r="C140" s="20"/>
      <c r="D140" s="44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44"/>
      <c r="E142" s="20"/>
      <c r="F142" s="20"/>
      <c r="G142" s="20"/>
      <c r="H142" s="20"/>
    </row>
    <row r="143" spans="1:8" ht="15">
      <c r="A143" s="20"/>
      <c r="B143" s="20"/>
      <c r="C143" s="20"/>
      <c r="D143" s="44"/>
      <c r="E143" s="20"/>
      <c r="F143" s="20"/>
      <c r="G143" s="20"/>
      <c r="H143" s="20"/>
    </row>
    <row r="144" spans="1:8" ht="15">
      <c r="A144" s="20"/>
      <c r="B144" s="20"/>
      <c r="C144" s="20"/>
      <c r="D144" s="44"/>
      <c r="E144" s="20"/>
      <c r="F144" s="20"/>
      <c r="G144" s="20"/>
      <c r="H144" s="20"/>
    </row>
    <row r="145" spans="1:8" ht="15">
      <c r="A145" s="20"/>
      <c r="B145" s="20"/>
      <c r="C145" s="20"/>
      <c r="D145" s="44"/>
      <c r="E145" s="20"/>
      <c r="F145" s="20"/>
      <c r="G145" s="20"/>
      <c r="H145" s="20"/>
    </row>
    <row r="146" spans="1:8" ht="15">
      <c r="A146" s="20"/>
      <c r="B146" s="20"/>
      <c r="C146" s="20"/>
      <c r="D146" s="44"/>
      <c r="E146" s="20"/>
      <c r="F146" s="20"/>
      <c r="G146" s="20"/>
      <c r="H146" s="20"/>
    </row>
    <row r="147" spans="1:8" ht="15">
      <c r="A147" s="20"/>
      <c r="B147" s="20"/>
      <c r="C147" s="20"/>
      <c r="D147" s="44"/>
      <c r="E147" s="20"/>
      <c r="F147" s="20"/>
      <c r="G147" s="20"/>
      <c r="H147" s="20"/>
    </row>
    <row r="148" spans="1:8" ht="15">
      <c r="A148" s="20"/>
      <c r="B148" s="20"/>
      <c r="C148" s="20"/>
      <c r="D148" s="44"/>
      <c r="E148" s="20"/>
      <c r="F148" s="20"/>
      <c r="G148" s="20"/>
      <c r="H148" s="20"/>
    </row>
    <row r="149" spans="1:8" ht="15">
      <c r="A149" s="20"/>
      <c r="B149" s="20"/>
      <c r="C149" s="20"/>
      <c r="D149" s="44"/>
      <c r="E149" s="20"/>
      <c r="F149" s="20"/>
      <c r="G149" s="20"/>
      <c r="H149" s="20"/>
    </row>
    <row r="150" spans="1:8" ht="15">
      <c r="A150" s="79"/>
      <c r="B150" s="20"/>
      <c r="C150" s="20"/>
      <c r="D150" s="44"/>
      <c r="E150" s="20"/>
      <c r="F150" s="20"/>
      <c r="G150" s="20"/>
      <c r="H150" s="20"/>
    </row>
    <row r="151" spans="1:8" ht="15">
      <c r="A151" s="79"/>
      <c r="B151" s="20"/>
      <c r="C151" s="20"/>
      <c r="D151" s="44"/>
      <c r="E151" s="20"/>
      <c r="F151" s="20"/>
      <c r="G151" s="20"/>
      <c r="H151" s="20"/>
    </row>
    <row r="152" spans="1:8" ht="15">
      <c r="A152" s="79"/>
      <c r="B152" s="20"/>
      <c r="C152" s="20"/>
      <c r="D152" s="44"/>
      <c r="E152" s="20"/>
      <c r="F152" s="20"/>
      <c r="G152" s="20"/>
      <c r="H152" s="20"/>
    </row>
  </sheetData>
  <sheetProtection/>
  <mergeCells count="20">
    <mergeCell ref="C20:D20"/>
    <mergeCell ref="C23:D23"/>
    <mergeCell ref="E17:F17"/>
    <mergeCell ref="C17:D17"/>
    <mergeCell ref="E20:F20"/>
    <mergeCell ref="E23:F23"/>
    <mergeCell ref="C16:F16"/>
    <mergeCell ref="A17:B17"/>
    <mergeCell ref="C18:D18"/>
    <mergeCell ref="E18:F18"/>
    <mergeCell ref="E19:F19"/>
    <mergeCell ref="C19:D19"/>
    <mergeCell ref="C25:D25"/>
    <mergeCell ref="E25:F25"/>
    <mergeCell ref="E24:F24"/>
    <mergeCell ref="C21:D21"/>
    <mergeCell ref="E21:F21"/>
    <mergeCell ref="C22:D22"/>
    <mergeCell ref="E22:F22"/>
    <mergeCell ref="C24:D2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&amp;L&amp;"-,Negrita"&amp;K00-031GUÍA DE TRABAJOS PRÁCTICOS.
UNIDAD VI&amp;R&amp;"-,Negrita"&amp;K00-032Carolina Andrea Reydak</oddHeader>
    <oddFooter>&amp;L&amp;G &amp;C&amp;"-,Negrita"&amp;K00-034UCC. FACEA. 
IMPUESTOS I. Cát. "B"&amp;RPágina &amp;P de &amp;N</oddFooter>
  </headerFooter>
  <ignoredErrors>
    <ignoredError sqref="C21:D21" formulaRange="1"/>
  </ignoredError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Layout" workbookViewId="0" topLeftCell="A1">
      <selection activeCell="E97" sqref="E97"/>
    </sheetView>
  </sheetViews>
  <sheetFormatPr defaultColWidth="11.57421875" defaultRowHeight="15"/>
  <cols>
    <col min="1" max="1" width="21.140625" style="1" customWidth="1"/>
    <col min="2" max="2" width="21.00390625" style="1" customWidth="1"/>
    <col min="3" max="3" width="15.7109375" style="1" customWidth="1"/>
    <col min="4" max="4" width="14.00390625" style="29" bestFit="1" customWidth="1"/>
    <col min="5" max="5" width="18.421875" style="1" customWidth="1"/>
    <col min="6" max="6" width="23.8515625" style="1" customWidth="1"/>
    <col min="7" max="7" width="15.28125" style="1" customWidth="1"/>
    <col min="8" max="8" width="12.421875" style="1" customWidth="1"/>
    <col min="9" max="9" width="12.00390625" style="1" bestFit="1" customWidth="1"/>
    <col min="10" max="16384" width="11.57421875" style="1" customWidth="1"/>
  </cols>
  <sheetData>
    <row r="1" ht="15.75">
      <c r="A1" s="3" t="s">
        <v>140</v>
      </c>
    </row>
    <row r="2" ht="15.75" thickBot="1">
      <c r="J2" s="4"/>
    </row>
    <row r="3" spans="1:11" ht="30.75" customHeight="1" thickBot="1">
      <c r="A3" s="100" t="s">
        <v>54</v>
      </c>
      <c r="B3" s="101"/>
      <c r="C3" s="101"/>
      <c r="D3" s="101"/>
      <c r="E3" s="101"/>
      <c r="F3" s="101"/>
      <c r="G3" s="102"/>
      <c r="H3" s="99"/>
      <c r="I3" s="99"/>
      <c r="J3" s="11"/>
      <c r="K3" s="11"/>
    </row>
    <row r="4" spans="1:11" ht="15" customHeight="1">
      <c r="A4" s="99"/>
      <c r="B4" s="99"/>
      <c r="C4" s="99"/>
      <c r="D4" s="99"/>
      <c r="E4" s="99"/>
      <c r="F4" s="99"/>
      <c r="G4" s="99"/>
      <c r="H4" s="99"/>
      <c r="I4" s="99"/>
      <c r="J4" s="11"/>
      <c r="K4" s="11"/>
    </row>
    <row r="5" spans="1:11" ht="16.5" customHeight="1">
      <c r="A5" s="87" t="s">
        <v>3</v>
      </c>
      <c r="B5" s="88"/>
      <c r="C5" s="88"/>
      <c r="D5" s="89"/>
      <c r="E5" s="90"/>
      <c r="F5" s="90"/>
      <c r="G5" s="91"/>
      <c r="H5" s="20"/>
      <c r="I5" s="20"/>
      <c r="J5" s="4"/>
      <c r="K5" s="4"/>
    </row>
    <row r="6" spans="1:11" ht="16.5" customHeight="1">
      <c r="A6" s="84" t="s">
        <v>31</v>
      </c>
      <c r="B6" s="22"/>
      <c r="C6" s="174">
        <v>650000</v>
      </c>
      <c r="D6" s="51"/>
      <c r="E6" s="20" t="s">
        <v>122</v>
      </c>
      <c r="F6" s="20"/>
      <c r="G6" s="264">
        <v>500000</v>
      </c>
      <c r="H6" s="20"/>
      <c r="I6" s="20"/>
      <c r="J6" s="4"/>
      <c r="K6" s="4"/>
    </row>
    <row r="7" spans="1:11" ht="16.5" customHeight="1">
      <c r="A7" s="83" t="s">
        <v>32</v>
      </c>
      <c r="B7" s="53"/>
      <c r="C7" s="175">
        <v>300000</v>
      </c>
      <c r="D7" s="54"/>
      <c r="E7" s="20" t="s">
        <v>121</v>
      </c>
      <c r="F7" s="20"/>
      <c r="G7" s="265">
        <f>+(G6*100%)/C10</f>
        <v>0.8333333333333334</v>
      </c>
      <c r="H7" s="50"/>
      <c r="I7" s="50"/>
      <c r="J7" s="12"/>
      <c r="K7" s="12"/>
    </row>
    <row r="8" spans="1:11" ht="16.5" customHeight="1">
      <c r="A8" s="83" t="s">
        <v>121</v>
      </c>
      <c r="B8" s="53"/>
      <c r="C8" s="179">
        <v>0.78</v>
      </c>
      <c r="D8" s="54"/>
      <c r="E8" s="20" t="s">
        <v>33</v>
      </c>
      <c r="F8" s="20"/>
      <c r="G8" s="266">
        <v>85000</v>
      </c>
      <c r="H8" s="50"/>
      <c r="I8" s="50"/>
      <c r="J8" s="12"/>
      <c r="K8" s="12"/>
    </row>
    <row r="9" spans="1:11" ht="16.5" customHeight="1">
      <c r="A9" s="83" t="s">
        <v>163</v>
      </c>
      <c r="B9" s="53"/>
      <c r="C9" s="263">
        <v>100000</v>
      </c>
      <c r="D9" s="54"/>
      <c r="E9" s="47" t="s">
        <v>123</v>
      </c>
      <c r="F9" s="47"/>
      <c r="G9" s="267">
        <v>10</v>
      </c>
      <c r="H9" s="50"/>
      <c r="I9" s="50"/>
      <c r="J9" s="12"/>
      <c r="K9" s="12"/>
    </row>
    <row r="10" spans="1:11" ht="16.5" customHeight="1">
      <c r="A10" s="119" t="s">
        <v>180</v>
      </c>
      <c r="B10" s="4"/>
      <c r="C10" s="268">
        <f>+C9+G6</f>
        <v>600000</v>
      </c>
      <c r="D10" s="51"/>
      <c r="E10" s="50"/>
      <c r="F10" s="20"/>
      <c r="G10" s="81"/>
      <c r="H10" s="50"/>
      <c r="I10" s="50"/>
      <c r="J10" s="7"/>
      <c r="K10" s="7"/>
    </row>
    <row r="11" spans="1:11" ht="15">
      <c r="A11" s="231"/>
      <c r="B11" s="92"/>
      <c r="C11" s="92"/>
      <c r="D11" s="176"/>
      <c r="E11" s="177"/>
      <c r="F11" s="85"/>
      <c r="G11" s="178"/>
      <c r="H11" s="53"/>
      <c r="I11" s="53"/>
      <c r="J11" s="13"/>
      <c r="K11" s="13"/>
    </row>
    <row r="12" spans="1:11" ht="15">
      <c r="A12" s="4"/>
      <c r="B12" s="4"/>
      <c r="C12" s="4"/>
      <c r="D12" s="340"/>
      <c r="E12" s="39"/>
      <c r="F12" s="20"/>
      <c r="G12" s="53"/>
      <c r="H12" s="53"/>
      <c r="I12" s="53"/>
      <c r="J12" s="13"/>
      <c r="K12" s="13"/>
    </row>
    <row r="13" spans="1:11" ht="15">
      <c r="A13" s="194" t="s">
        <v>124</v>
      </c>
      <c r="B13" s="47"/>
      <c r="C13" s="47"/>
      <c r="D13" s="150"/>
      <c r="E13" s="59"/>
      <c r="F13" s="20"/>
      <c r="G13" s="20"/>
      <c r="H13" s="20"/>
      <c r="I13" s="20"/>
      <c r="K13" s="13"/>
    </row>
    <row r="14" spans="1:11" ht="15.75" customHeight="1" thickBot="1">
      <c r="A14" s="210"/>
      <c r="B14" s="193"/>
      <c r="C14" s="54"/>
      <c r="D14" s="55"/>
      <c r="E14" s="71"/>
      <c r="F14" s="20"/>
      <c r="G14" s="20"/>
      <c r="H14" s="98"/>
      <c r="I14" s="98"/>
      <c r="K14" s="8"/>
    </row>
    <row r="15" spans="1:11" ht="15.75" thickBot="1">
      <c r="A15" s="34" t="s">
        <v>45</v>
      </c>
      <c r="B15" s="46"/>
      <c r="C15" s="357">
        <f>+C6</f>
        <v>650000</v>
      </c>
      <c r="D15" s="47"/>
      <c r="E15" s="34" t="s">
        <v>45</v>
      </c>
      <c r="F15" s="36"/>
      <c r="G15" s="355">
        <f>+C6</f>
        <v>650000</v>
      </c>
      <c r="H15" s="39"/>
      <c r="K15" s="8"/>
    </row>
    <row r="16" spans="1:11" ht="15.75" thickBot="1">
      <c r="A16" s="120"/>
      <c r="B16" s="54"/>
      <c r="C16" s="358"/>
      <c r="D16" s="61"/>
      <c r="E16" s="180"/>
      <c r="F16" s="4"/>
      <c r="G16" s="362"/>
      <c r="H16" s="20"/>
      <c r="I16" s="20"/>
      <c r="K16" s="14"/>
    </row>
    <row r="17" spans="1:11" ht="15.75" thickBot="1">
      <c r="A17" s="37" t="s">
        <v>147</v>
      </c>
      <c r="B17" s="108"/>
      <c r="C17" s="357">
        <f>+C18-C19</f>
        <v>287130</v>
      </c>
      <c r="D17" s="47"/>
      <c r="E17" s="34" t="s">
        <v>38</v>
      </c>
      <c r="F17" s="36"/>
      <c r="G17" s="355">
        <f>+C17</f>
        <v>287130</v>
      </c>
      <c r="H17" s="20"/>
      <c r="I17" s="20"/>
      <c r="K17" s="14"/>
    </row>
    <row r="18" spans="1:11" ht="15">
      <c r="A18" s="104" t="s">
        <v>34</v>
      </c>
      <c r="B18" s="53"/>
      <c r="C18" s="358">
        <f>+C7</f>
        <v>300000</v>
      </c>
      <c r="D18" s="47"/>
      <c r="E18" s="188" t="s">
        <v>34</v>
      </c>
      <c r="F18" s="62"/>
      <c r="G18" s="363">
        <f>+C18</f>
        <v>300000</v>
      </c>
      <c r="H18" s="20"/>
      <c r="I18" s="20"/>
      <c r="K18" s="14"/>
    </row>
    <row r="19" spans="1:11" ht="15.75" thickBot="1">
      <c r="A19" s="104" t="s">
        <v>125</v>
      </c>
      <c r="B19" s="53"/>
      <c r="C19" s="358">
        <f>+((C18*C8)/200)*11</f>
        <v>12870</v>
      </c>
      <c r="D19" s="47"/>
      <c r="E19" s="103" t="s">
        <v>125</v>
      </c>
      <c r="F19" s="54"/>
      <c r="G19" s="363">
        <f>+C19</f>
        <v>12870</v>
      </c>
      <c r="H19" s="20"/>
      <c r="I19" s="20"/>
      <c r="K19" s="8"/>
    </row>
    <row r="20" spans="1:11" ht="15.75" thickBot="1">
      <c r="A20" s="34" t="s">
        <v>37</v>
      </c>
      <c r="B20" s="184"/>
      <c r="C20" s="357">
        <f>+C15-C17</f>
        <v>362870</v>
      </c>
      <c r="D20" s="20"/>
      <c r="E20" s="37" t="s">
        <v>0</v>
      </c>
      <c r="F20" s="190"/>
      <c r="G20" s="355">
        <f>+G15-G17</f>
        <v>362870</v>
      </c>
      <c r="H20" s="20"/>
      <c r="I20" s="20"/>
      <c r="K20" s="8"/>
    </row>
    <row r="21" spans="1:11" s="113" customFormat="1" ht="15.75" thickBot="1">
      <c r="A21" s="211"/>
      <c r="B21" s="212"/>
      <c r="C21" s="183"/>
      <c r="D21" s="20"/>
      <c r="E21" s="209"/>
      <c r="F21" s="213"/>
      <c r="G21" s="182"/>
      <c r="H21" s="20"/>
      <c r="I21" s="20"/>
      <c r="K21" s="131"/>
    </row>
    <row r="22" spans="1:11" ht="15.75" thickBot="1">
      <c r="A22" s="38" t="s">
        <v>148</v>
      </c>
      <c r="B22" s="46"/>
      <c r="C22" s="46">
        <f>+(C23/C24)</f>
        <v>0.7692307692307693</v>
      </c>
      <c r="D22" s="20"/>
      <c r="E22" s="191" t="s">
        <v>160</v>
      </c>
      <c r="F22" s="192"/>
      <c r="G22" s="114">
        <f>+G23/G24</f>
        <v>0.13076923076923078</v>
      </c>
      <c r="H22" s="20"/>
      <c r="I22" s="53"/>
      <c r="K22" s="13"/>
    </row>
    <row r="23" spans="1:11" ht="15">
      <c r="A23" s="104" t="s">
        <v>164</v>
      </c>
      <c r="B23" s="47"/>
      <c r="C23" s="359">
        <f>+G6</f>
        <v>500000</v>
      </c>
      <c r="D23" s="20"/>
      <c r="E23" s="188" t="s">
        <v>35</v>
      </c>
      <c r="F23" s="58"/>
      <c r="G23" s="363">
        <v>85000</v>
      </c>
      <c r="H23" s="20"/>
      <c r="I23" s="13"/>
      <c r="J23" s="13"/>
      <c r="K23" s="13"/>
    </row>
    <row r="24" spans="1:11" ht="15.75" thickBot="1">
      <c r="A24" s="104" t="s">
        <v>39</v>
      </c>
      <c r="B24" s="47"/>
      <c r="C24" s="359">
        <f>+C6</f>
        <v>650000</v>
      </c>
      <c r="D24" s="20"/>
      <c r="E24" s="188" t="s">
        <v>39</v>
      </c>
      <c r="F24" s="58"/>
      <c r="G24" s="363">
        <f>+C6</f>
        <v>650000</v>
      </c>
      <c r="H24" s="20"/>
      <c r="I24" s="13"/>
      <c r="J24" s="13"/>
      <c r="K24" s="13"/>
    </row>
    <row r="25" spans="1:11" ht="15.75" thickBot="1">
      <c r="A25" s="34" t="s">
        <v>157</v>
      </c>
      <c r="B25" s="36"/>
      <c r="C25" s="355">
        <f>+C20*C22</f>
        <v>279130.76923076925</v>
      </c>
      <c r="D25" s="20"/>
      <c r="E25" s="34" t="s">
        <v>158</v>
      </c>
      <c r="F25" s="36"/>
      <c r="G25" s="355">
        <f>+G20*G22</f>
        <v>47452.23076923077</v>
      </c>
      <c r="H25" s="20"/>
      <c r="I25" s="13"/>
      <c r="J25" s="13"/>
      <c r="K25" s="13"/>
    </row>
    <row r="26" spans="4:11" ht="15.75" thickBot="1">
      <c r="D26" s="1"/>
      <c r="J26" s="13"/>
      <c r="K26" s="13"/>
    </row>
    <row r="27" spans="1:11" ht="15.75" thickBot="1">
      <c r="A27" s="34" t="s">
        <v>126</v>
      </c>
      <c r="B27" s="36"/>
      <c r="C27" s="127">
        <f>+SUM(C28:C30)</f>
        <v>8369.123076923077</v>
      </c>
      <c r="D27" s="1"/>
      <c r="J27" s="13"/>
      <c r="K27" s="13"/>
    </row>
    <row r="28" spans="1:11" ht="15.75" thickBot="1">
      <c r="A28" s="185" t="s">
        <v>137</v>
      </c>
      <c r="B28" s="54"/>
      <c r="C28" s="360">
        <f>+((C7*C8)/200)*3</f>
        <v>3510</v>
      </c>
      <c r="D28" s="1"/>
      <c r="E28" s="34" t="s">
        <v>143</v>
      </c>
      <c r="F28" s="46"/>
      <c r="G28" s="114">
        <f>+SUM(G29:G30)</f>
        <v>8172.161538461538</v>
      </c>
      <c r="J28" s="13"/>
      <c r="K28" s="13"/>
    </row>
    <row r="29" spans="1:11" ht="15">
      <c r="A29" s="106" t="s">
        <v>36</v>
      </c>
      <c r="B29" s="44"/>
      <c r="C29" s="133">
        <f>+F55</f>
        <v>1104.3461538461538</v>
      </c>
      <c r="D29" s="1"/>
      <c r="E29" s="180" t="s">
        <v>36</v>
      </c>
      <c r="F29" s="181"/>
      <c r="G29" s="197">
        <f>+F60</f>
        <v>4417.384615384615</v>
      </c>
      <c r="J29" s="13"/>
      <c r="K29" s="13"/>
    </row>
    <row r="30" spans="1:11" ht="15.75" thickBot="1">
      <c r="A30" s="186" t="s">
        <v>41</v>
      </c>
      <c r="B30" s="187"/>
      <c r="C30" s="257">
        <f>+F56</f>
        <v>3754.7769230769227</v>
      </c>
      <c r="D30" s="1"/>
      <c r="E30" s="204" t="s">
        <v>41</v>
      </c>
      <c r="F30" s="205"/>
      <c r="G30" s="198">
        <f>+F61</f>
        <v>3754.7769230769227</v>
      </c>
      <c r="J30" s="13"/>
      <c r="K30" s="13"/>
    </row>
    <row r="31" spans="1:11" ht="15.75" thickBot="1">
      <c r="A31" s="34" t="s">
        <v>162</v>
      </c>
      <c r="B31" s="46"/>
      <c r="C31" s="364">
        <f>+C20-C25-G25</f>
        <v>36286.99999999998</v>
      </c>
      <c r="D31" s="1"/>
      <c r="J31" s="13"/>
      <c r="K31" s="13"/>
    </row>
    <row r="32" spans="1:11" ht="15">
      <c r="A32" s="94"/>
      <c r="B32" s="44"/>
      <c r="C32" s="20"/>
      <c r="D32" s="1"/>
      <c r="J32" s="13"/>
      <c r="K32" s="13"/>
    </row>
    <row r="33" spans="1:11" ht="15.75" thickBot="1">
      <c r="A33" s="199" t="s">
        <v>127</v>
      </c>
      <c r="B33" s="42"/>
      <c r="C33" s="39"/>
      <c r="D33" s="1"/>
      <c r="J33" s="13"/>
      <c r="K33" s="13"/>
    </row>
    <row r="34" spans="1:11" ht="15.75" thickBot="1">
      <c r="A34" s="195"/>
      <c r="B34" s="196"/>
      <c r="C34" s="200">
        <v>2013</v>
      </c>
      <c r="D34" s="200">
        <v>2014</v>
      </c>
      <c r="E34" s="200">
        <v>2015</v>
      </c>
      <c r="F34" s="200">
        <v>2016</v>
      </c>
      <c r="G34" s="200">
        <v>2017</v>
      </c>
      <c r="J34" s="13"/>
      <c r="K34" s="13"/>
    </row>
    <row r="35" spans="1:11" ht="15">
      <c r="A35" s="106" t="s">
        <v>40</v>
      </c>
      <c r="B35" s="107"/>
      <c r="C35" s="360">
        <v>1375000</v>
      </c>
      <c r="D35" s="365">
        <v>1375000</v>
      </c>
      <c r="E35" s="365">
        <v>1375000</v>
      </c>
      <c r="F35" s="365">
        <v>1500000</v>
      </c>
      <c r="G35" s="365">
        <v>1500000</v>
      </c>
      <c r="J35" s="13"/>
      <c r="K35" s="13"/>
    </row>
    <row r="36" spans="1:11" ht="15">
      <c r="A36" s="106" t="s">
        <v>138</v>
      </c>
      <c r="B36" s="107"/>
      <c r="C36" s="360">
        <f>+-$C$28</f>
        <v>-3510</v>
      </c>
      <c r="D36" s="133"/>
      <c r="E36" s="133"/>
      <c r="F36" s="133"/>
      <c r="G36" s="133"/>
      <c r="J36" s="13"/>
      <c r="K36" s="13"/>
    </row>
    <row r="37" spans="1:11" ht="15">
      <c r="A37" s="106" t="s">
        <v>128</v>
      </c>
      <c r="B37" s="107"/>
      <c r="C37" s="133">
        <f>+-$C$29</f>
        <v>-1104.3461538461538</v>
      </c>
      <c r="D37" s="133">
        <f>+-$F$60</f>
        <v>-4417.384615384615</v>
      </c>
      <c r="E37" s="133">
        <f aca="true" t="shared" si="0" ref="E37:G38">+D37</f>
        <v>-4417.384615384615</v>
      </c>
      <c r="F37" s="133">
        <f t="shared" si="0"/>
        <v>-4417.384615384615</v>
      </c>
      <c r="G37" s="133">
        <f t="shared" si="0"/>
        <v>-4417.384615384615</v>
      </c>
      <c r="J37" s="13"/>
      <c r="K37" s="13"/>
    </row>
    <row r="38" spans="1:11" ht="15">
      <c r="A38" s="106" t="s">
        <v>129</v>
      </c>
      <c r="B38" s="107"/>
      <c r="C38" s="133">
        <f>+-$C$30</f>
        <v>-3754.7769230769227</v>
      </c>
      <c r="D38" s="133">
        <f>+-$C$30</f>
        <v>-3754.7769230769227</v>
      </c>
      <c r="E38" s="133">
        <f t="shared" si="0"/>
        <v>-3754.7769230769227</v>
      </c>
      <c r="F38" s="133">
        <f t="shared" si="0"/>
        <v>-3754.7769230769227</v>
      </c>
      <c r="G38" s="133">
        <f t="shared" si="0"/>
        <v>-3754.7769230769227</v>
      </c>
      <c r="J38" s="13"/>
      <c r="K38" s="13"/>
    </row>
    <row r="39" spans="1:11" ht="15.75" thickBot="1">
      <c r="A39" s="106" t="s">
        <v>154</v>
      </c>
      <c r="B39" s="107"/>
      <c r="C39" s="360">
        <f>+C31</f>
        <v>36286.99999999998</v>
      </c>
      <c r="D39" s="207"/>
      <c r="E39" s="207"/>
      <c r="F39" s="207"/>
      <c r="G39" s="207"/>
      <c r="J39" s="13"/>
      <c r="K39" s="13"/>
    </row>
    <row r="40" spans="1:11" ht="15.75" thickBot="1">
      <c r="A40" s="201" t="s">
        <v>42</v>
      </c>
      <c r="B40" s="126"/>
      <c r="C40" s="127">
        <f>+SUM(C35:C38)</f>
        <v>1366630.8769230768</v>
      </c>
      <c r="D40" s="127">
        <f>+SUM(D35:D38)</f>
        <v>1366827.8384615385</v>
      </c>
      <c r="E40" s="127">
        <f>+SUM(E35:E38)</f>
        <v>1366827.8384615385</v>
      </c>
      <c r="F40" s="127">
        <f>+SUM(F35:F38)</f>
        <v>1491827.8384615385</v>
      </c>
      <c r="G40" s="127">
        <f>+SUM(G35:G38)</f>
        <v>1491827.8384615385</v>
      </c>
      <c r="J40" s="13"/>
      <c r="K40" s="13"/>
    </row>
    <row r="41" spans="1:11" ht="15.75" thickBot="1">
      <c r="A41" s="202" t="s">
        <v>141</v>
      </c>
      <c r="B41" s="203"/>
      <c r="C41" s="128">
        <f>0.35*C40</f>
        <v>478320.80692307686</v>
      </c>
      <c r="D41" s="128">
        <f>0.35*D40</f>
        <v>478389.74346153846</v>
      </c>
      <c r="E41" s="128">
        <f>0.35*E40</f>
        <v>478389.74346153846</v>
      </c>
      <c r="F41" s="128">
        <f>0.35*F40</f>
        <v>522139.74346153846</v>
      </c>
      <c r="G41" s="128">
        <f>0.35*G40</f>
        <v>522139.74346153846</v>
      </c>
      <c r="J41" s="13"/>
      <c r="K41" s="13"/>
    </row>
    <row r="42" spans="1:11" ht="15">
      <c r="A42" s="199"/>
      <c r="B42" s="42"/>
      <c r="C42" s="42"/>
      <c r="D42" s="42"/>
      <c r="E42" s="42"/>
      <c r="F42" s="42"/>
      <c r="G42" s="42"/>
      <c r="J42" s="13"/>
      <c r="K42" s="13"/>
    </row>
    <row r="43" spans="1:11" ht="15">
      <c r="A43" s="8" t="s">
        <v>144</v>
      </c>
      <c r="D43" s="1"/>
      <c r="J43" s="13"/>
      <c r="K43" s="13"/>
    </row>
    <row r="44" spans="1:11" ht="15">
      <c r="A44" s="8" t="s">
        <v>43</v>
      </c>
      <c r="B44" s="280">
        <f>+C7</f>
        <v>300000</v>
      </c>
      <c r="D44" s="1"/>
      <c r="J44" s="13"/>
      <c r="K44" s="13"/>
    </row>
    <row r="45" spans="1:11" ht="15">
      <c r="A45" s="53" t="s">
        <v>44</v>
      </c>
      <c r="B45" s="53" t="s">
        <v>130</v>
      </c>
      <c r="C45" s="53"/>
      <c r="D45" s="53"/>
      <c r="E45" s="166"/>
      <c r="F45" s="41"/>
      <c r="G45" s="41"/>
      <c r="H45" s="41"/>
      <c r="I45" s="15"/>
      <c r="J45" s="15"/>
      <c r="K45" s="8"/>
    </row>
    <row r="46" spans="1:11" ht="15">
      <c r="A46" s="53" t="s">
        <v>175</v>
      </c>
      <c r="B46" s="279">
        <v>11</v>
      </c>
      <c r="C46" s="53" t="s">
        <v>176</v>
      </c>
      <c r="D46" s="53"/>
      <c r="E46" s="166"/>
      <c r="F46" s="41"/>
      <c r="G46" s="41"/>
      <c r="H46" s="41"/>
      <c r="I46" s="15"/>
      <c r="J46" s="15"/>
      <c r="K46" s="8"/>
    </row>
    <row r="47" spans="1:11" ht="15">
      <c r="A47" s="53" t="s">
        <v>300</v>
      </c>
      <c r="B47" s="279">
        <f>+C18-C19</f>
        <v>287130</v>
      </c>
      <c r="C47" s="53"/>
      <c r="D47" s="53"/>
      <c r="E47" s="166"/>
      <c r="F47" s="41"/>
      <c r="G47" s="41"/>
      <c r="H47" s="41"/>
      <c r="I47" s="15"/>
      <c r="J47" s="15"/>
      <c r="K47" s="8"/>
    </row>
    <row r="48" spans="1:11" ht="15">
      <c r="A48" s="53" t="s">
        <v>48</v>
      </c>
      <c r="B48" s="50" t="s">
        <v>49</v>
      </c>
      <c r="C48" s="53"/>
      <c r="D48" s="53"/>
      <c r="E48" s="166"/>
      <c r="F48" s="41"/>
      <c r="G48" s="41"/>
      <c r="H48" s="41"/>
      <c r="I48" s="15"/>
      <c r="J48" s="15"/>
      <c r="K48" s="8"/>
    </row>
    <row r="49" spans="1:11" ht="15">
      <c r="A49" s="47" t="s">
        <v>149</v>
      </c>
      <c r="B49" s="206"/>
      <c r="C49" s="39"/>
      <c r="D49" s="39"/>
      <c r="E49" s="39"/>
      <c r="F49" s="42"/>
      <c r="G49" s="20"/>
      <c r="H49" s="20"/>
      <c r="K49" s="8"/>
    </row>
    <row r="50" spans="1:11" ht="15">
      <c r="A50" s="47" t="s">
        <v>159</v>
      </c>
      <c r="B50" s="206"/>
      <c r="C50" s="39"/>
      <c r="D50" s="39"/>
      <c r="E50" s="39"/>
      <c r="F50" s="42"/>
      <c r="G50" s="20"/>
      <c r="H50" s="20"/>
      <c r="K50" s="8"/>
    </row>
    <row r="51" spans="1:11" ht="15">
      <c r="A51" s="47" t="s">
        <v>150</v>
      </c>
      <c r="B51" s="206"/>
      <c r="C51" s="39"/>
      <c r="D51" s="39"/>
      <c r="E51" s="39"/>
      <c r="F51" s="42"/>
      <c r="G51" s="20"/>
      <c r="H51" s="20"/>
      <c r="K51" s="8"/>
    </row>
    <row r="52" spans="1:11" ht="15">
      <c r="A52" s="47" t="s">
        <v>151</v>
      </c>
      <c r="B52" s="206"/>
      <c r="C52" s="39"/>
      <c r="D52" s="39"/>
      <c r="E52" s="39"/>
      <c r="F52" s="42"/>
      <c r="G52" s="20"/>
      <c r="H52" s="20"/>
      <c r="K52" s="8"/>
    </row>
    <row r="53" spans="1:11" ht="15">
      <c r="A53" s="47" t="s">
        <v>46</v>
      </c>
      <c r="B53" s="206"/>
      <c r="C53" s="39"/>
      <c r="D53" s="39"/>
      <c r="E53" s="43"/>
      <c r="F53" s="42"/>
      <c r="G53" s="53"/>
      <c r="H53" s="20"/>
      <c r="I53" s="33"/>
      <c r="J53" s="28"/>
      <c r="K53" s="8"/>
    </row>
    <row r="54" spans="1:11" ht="15">
      <c r="A54" s="435" t="s">
        <v>136</v>
      </c>
      <c r="B54" s="435"/>
      <c r="C54" s="435"/>
      <c r="D54" s="435"/>
      <c r="E54" s="435"/>
      <c r="F54" s="220">
        <f>+((C7*C8)/200)*3</f>
        <v>3510</v>
      </c>
      <c r="G54" s="53"/>
      <c r="H54" s="20"/>
      <c r="I54" s="33"/>
      <c r="J54" s="28"/>
      <c r="K54" s="8"/>
    </row>
    <row r="55" spans="1:11" ht="15">
      <c r="A55" s="434" t="s">
        <v>132</v>
      </c>
      <c r="B55" s="434"/>
      <c r="C55" s="434"/>
      <c r="D55" s="434"/>
      <c r="E55" s="434"/>
      <c r="F55" s="58">
        <f>+(G6-C25)/200*1</f>
        <v>1104.3461538461538</v>
      </c>
      <c r="H55" s="20"/>
      <c r="K55" s="8"/>
    </row>
    <row r="56" spans="1:11" ht="15">
      <c r="A56" s="434" t="s">
        <v>131</v>
      </c>
      <c r="B56" s="434"/>
      <c r="C56" s="434"/>
      <c r="D56" s="434"/>
      <c r="E56" s="434"/>
      <c r="F56" s="58">
        <f>+F58/10</f>
        <v>3754.7769230769227</v>
      </c>
      <c r="H56" s="20"/>
      <c r="K56" s="8"/>
    </row>
    <row r="57" spans="1:11" ht="15">
      <c r="A57" s="47" t="s">
        <v>152</v>
      </c>
      <c r="B57" s="53"/>
      <c r="C57" s="20"/>
      <c r="D57" s="20"/>
      <c r="E57" s="41"/>
      <c r="F57" s="54">
        <f>+G6-C25</f>
        <v>220869.23076923075</v>
      </c>
      <c r="G57" s="20"/>
      <c r="H57" s="20"/>
      <c r="K57" s="8"/>
    </row>
    <row r="58" spans="1:11" ht="15">
      <c r="A58" s="53" t="s">
        <v>153</v>
      </c>
      <c r="B58" s="47"/>
      <c r="C58" s="20"/>
      <c r="D58" s="20"/>
      <c r="E58" s="41"/>
      <c r="F58" s="58">
        <f>+G8-G25</f>
        <v>37547.76923076923</v>
      </c>
      <c r="G58" s="20"/>
      <c r="H58" s="20"/>
      <c r="K58" s="8"/>
    </row>
    <row r="59" spans="1:11" ht="15">
      <c r="A59" s="53" t="s">
        <v>47</v>
      </c>
      <c r="B59" s="47"/>
      <c r="C59" s="20"/>
      <c r="D59" s="20"/>
      <c r="E59" s="41"/>
      <c r="F59" s="58"/>
      <c r="G59" s="20"/>
      <c r="H59" s="20"/>
      <c r="K59" s="8"/>
    </row>
    <row r="60" spans="1:11" ht="15">
      <c r="A60" s="69" t="s">
        <v>313</v>
      </c>
      <c r="B60" s="69"/>
      <c r="C60" s="20"/>
      <c r="D60" s="20"/>
      <c r="E60" s="41"/>
      <c r="F60" s="70">
        <f>+((F57)/200)*4</f>
        <v>4417.384615384615</v>
      </c>
      <c r="G60" s="20"/>
      <c r="H60" s="20"/>
      <c r="K60" s="8"/>
    </row>
    <row r="61" spans="1:11" ht="15">
      <c r="A61" s="47" t="s">
        <v>131</v>
      </c>
      <c r="B61" s="47"/>
      <c r="C61" s="20"/>
      <c r="D61" s="20"/>
      <c r="E61" s="41"/>
      <c r="F61" s="58">
        <f>+F58/10</f>
        <v>3754.7769230769227</v>
      </c>
      <c r="G61" s="20"/>
      <c r="H61" s="20"/>
      <c r="K61" s="8"/>
    </row>
    <row r="62" spans="1:11" ht="15">
      <c r="A62" s="47" t="s">
        <v>356</v>
      </c>
      <c r="B62" s="47"/>
      <c r="C62" s="47"/>
      <c r="D62" s="47"/>
      <c r="E62" s="41"/>
      <c r="F62" s="58"/>
      <c r="G62" s="47"/>
      <c r="H62" s="20"/>
      <c r="K62" s="8"/>
    </row>
    <row r="63" spans="1:11" ht="15">
      <c r="A63" s="1" t="s">
        <v>355</v>
      </c>
      <c r="B63" s="47"/>
      <c r="C63" s="47"/>
      <c r="D63" s="47"/>
      <c r="E63" s="41"/>
      <c r="F63" s="58"/>
      <c r="G63" s="262"/>
      <c r="H63" s="20"/>
      <c r="K63" s="8"/>
    </row>
    <row r="64" spans="2:11" ht="15">
      <c r="B64" s="47"/>
      <c r="C64" s="47"/>
      <c r="D64" s="47"/>
      <c r="E64" s="41"/>
      <c r="F64" s="58"/>
      <c r="G64" s="262"/>
      <c r="H64" s="20"/>
      <c r="K64" s="8"/>
    </row>
    <row r="65" spans="1:11" ht="15">
      <c r="A65" s="47" t="s">
        <v>133</v>
      </c>
      <c r="B65" s="47"/>
      <c r="C65" s="20"/>
      <c r="D65" s="20"/>
      <c r="H65" s="20"/>
      <c r="K65" s="8"/>
    </row>
    <row r="66" spans="1:11" ht="15.75" thickBot="1">
      <c r="A66" s="47"/>
      <c r="B66" s="47"/>
      <c r="C66" s="20"/>
      <c r="D66" s="20"/>
      <c r="H66" s="20"/>
      <c r="K66" s="8"/>
    </row>
    <row r="67" spans="1:11" s="2" customFormat="1" ht="15.75" thickBot="1">
      <c r="A67" s="37" t="s">
        <v>50</v>
      </c>
      <c r="B67" s="105"/>
      <c r="C67" s="366">
        <f>+C6</f>
        <v>650000</v>
      </c>
      <c r="D67" s="43"/>
      <c r="E67" s="34" t="s">
        <v>134</v>
      </c>
      <c r="F67" s="36"/>
      <c r="G67" s="355">
        <f>+SUM(G68:G70)</f>
        <v>14510</v>
      </c>
      <c r="H67" s="43"/>
      <c r="K67" s="13"/>
    </row>
    <row r="68" spans="1:11" s="2" customFormat="1" ht="15.75" thickBot="1">
      <c r="A68" s="41"/>
      <c r="B68" s="53"/>
      <c r="C68" s="235"/>
      <c r="D68" s="43"/>
      <c r="E68" s="185" t="s">
        <v>137</v>
      </c>
      <c r="F68" s="54"/>
      <c r="G68" s="360">
        <f>+F90</f>
        <v>3510</v>
      </c>
      <c r="H68" s="43"/>
      <c r="K68" s="13"/>
    </row>
    <row r="69" spans="1:11" s="2" customFormat="1" ht="15.75" thickBot="1">
      <c r="A69" s="38" t="s">
        <v>145</v>
      </c>
      <c r="B69" s="105"/>
      <c r="C69" s="366">
        <f>+C17</f>
        <v>287130</v>
      </c>
      <c r="D69" s="43"/>
      <c r="E69" s="106" t="s">
        <v>36</v>
      </c>
      <c r="F69" s="44"/>
      <c r="G69" s="360">
        <f>+F91</f>
        <v>2500</v>
      </c>
      <c r="H69" s="43"/>
      <c r="K69" s="13"/>
    </row>
    <row r="70" spans="1:8" ht="15.75" thickBot="1">
      <c r="A70" s="132" t="s">
        <v>34</v>
      </c>
      <c r="B70" s="47"/>
      <c r="C70" s="359">
        <v>300000</v>
      </c>
      <c r="D70" s="20"/>
      <c r="E70" s="186" t="s">
        <v>41</v>
      </c>
      <c r="F70" s="187"/>
      <c r="G70" s="361">
        <f>+F92</f>
        <v>8500</v>
      </c>
      <c r="H70" s="20"/>
    </row>
    <row r="71" spans="1:8" ht="15.75" thickBot="1">
      <c r="A71" s="104" t="s">
        <v>125</v>
      </c>
      <c r="B71" s="47"/>
      <c r="C71" s="359">
        <f>+C19</f>
        <v>12870</v>
      </c>
      <c r="D71" s="20"/>
      <c r="E71" s="20"/>
      <c r="F71" s="42"/>
      <c r="G71" s="236"/>
      <c r="H71" s="20"/>
    </row>
    <row r="72" spans="1:8" ht="15.75" thickBot="1">
      <c r="A72" s="34" t="s">
        <v>37</v>
      </c>
      <c r="B72" s="46"/>
      <c r="C72" s="357">
        <f>+C67-C69</f>
        <v>362870</v>
      </c>
      <c r="D72" s="20"/>
      <c r="E72" s="34" t="s">
        <v>142</v>
      </c>
      <c r="F72" s="46"/>
      <c r="G72" s="367">
        <f>+SUM(G73:G74)</f>
        <v>18500</v>
      </c>
      <c r="H72" s="20"/>
    </row>
    <row r="73" spans="1:8" ht="15.75" thickBot="1">
      <c r="A73" s="255" t="s">
        <v>161</v>
      </c>
      <c r="B73" s="256"/>
      <c r="C73" s="357">
        <f>+C72</f>
        <v>362870</v>
      </c>
      <c r="D73" s="20"/>
      <c r="E73" s="180" t="s">
        <v>36</v>
      </c>
      <c r="F73" s="181"/>
      <c r="G73" s="365">
        <f>+F94</f>
        <v>10000</v>
      </c>
      <c r="H73" s="20"/>
    </row>
    <row r="74" spans="1:8" ht="15.75" thickBot="1">
      <c r="A74" s="39"/>
      <c r="B74" s="39"/>
      <c r="C74" s="39"/>
      <c r="D74" s="20"/>
      <c r="E74" s="204" t="s">
        <v>41</v>
      </c>
      <c r="F74" s="205"/>
      <c r="G74" s="368">
        <f>+F95</f>
        <v>8500</v>
      </c>
      <c r="H74" s="20"/>
    </row>
    <row r="75" spans="1:8" ht="15.75" thickBot="1">
      <c r="A75" s="27" t="s">
        <v>135</v>
      </c>
      <c r="B75" s="27"/>
      <c r="C75" s="27"/>
      <c r="D75" s="20"/>
      <c r="H75" s="20"/>
    </row>
    <row r="76" spans="1:7" ht="15.75" thickBot="1">
      <c r="A76" s="195"/>
      <c r="B76" s="196"/>
      <c r="C76" s="200">
        <v>2013</v>
      </c>
      <c r="D76" s="200">
        <v>2014</v>
      </c>
      <c r="E76" s="200">
        <v>2015</v>
      </c>
      <c r="F76" s="200">
        <v>2016</v>
      </c>
      <c r="G76" s="200">
        <v>2017</v>
      </c>
    </row>
    <row r="77" spans="1:8" ht="15">
      <c r="A77" s="106" t="s">
        <v>40</v>
      </c>
      <c r="B77" s="107"/>
      <c r="C77" s="360">
        <v>1375000</v>
      </c>
      <c r="D77" s="365">
        <v>1375000</v>
      </c>
      <c r="E77" s="365">
        <v>1375000</v>
      </c>
      <c r="F77" s="365">
        <v>1500000</v>
      </c>
      <c r="G77" s="365">
        <v>1500000</v>
      </c>
      <c r="H77" s="20"/>
    </row>
    <row r="78" spans="1:8" ht="15">
      <c r="A78" s="106" t="s">
        <v>138</v>
      </c>
      <c r="B78" s="107"/>
      <c r="C78" s="360">
        <f>+-G68</f>
        <v>-3510</v>
      </c>
      <c r="D78" s="360"/>
      <c r="E78" s="360"/>
      <c r="F78" s="360"/>
      <c r="G78" s="360"/>
      <c r="H78" s="20"/>
    </row>
    <row r="79" spans="1:8" ht="15">
      <c r="A79" s="106" t="s">
        <v>128</v>
      </c>
      <c r="B79" s="107"/>
      <c r="C79" s="360">
        <f>+-G69</f>
        <v>-2500</v>
      </c>
      <c r="D79" s="360">
        <f>+-$G$73</f>
        <v>-10000</v>
      </c>
      <c r="E79" s="360">
        <f>+-$G$73</f>
        <v>-10000</v>
      </c>
      <c r="F79" s="360">
        <f>+-$G$73</f>
        <v>-10000</v>
      </c>
      <c r="G79" s="360">
        <f>+-$G$73</f>
        <v>-10000</v>
      </c>
      <c r="H79" s="20"/>
    </row>
    <row r="80" spans="1:8" ht="15">
      <c r="A80" s="106" t="s">
        <v>129</v>
      </c>
      <c r="B80" s="107"/>
      <c r="C80" s="360">
        <f>+-G70</f>
        <v>-8500</v>
      </c>
      <c r="D80" s="360">
        <f>+-$G$74</f>
        <v>-8500</v>
      </c>
      <c r="E80" s="360">
        <f>+-$G$74</f>
        <v>-8500</v>
      </c>
      <c r="F80" s="360">
        <f>+-$G$74</f>
        <v>-8500</v>
      </c>
      <c r="G80" s="360">
        <f>+-$G$74</f>
        <v>-8500</v>
      </c>
      <c r="H80" s="20"/>
    </row>
    <row r="81" spans="1:8" ht="15.75" thickBot="1">
      <c r="A81" s="106" t="s">
        <v>155</v>
      </c>
      <c r="B81" s="107"/>
      <c r="C81" s="360">
        <f>+C73</f>
        <v>362870</v>
      </c>
      <c r="D81" s="360"/>
      <c r="E81" s="360"/>
      <c r="F81" s="360"/>
      <c r="G81" s="360"/>
      <c r="H81" s="20"/>
    </row>
    <row r="82" spans="1:8" ht="15.75" thickBot="1">
      <c r="A82" s="201" t="s">
        <v>42</v>
      </c>
      <c r="B82" s="126"/>
      <c r="C82" s="355">
        <f>+SUM(C77:C80)</f>
        <v>1360490</v>
      </c>
      <c r="D82" s="355">
        <f>+SUM(D77:D80)</f>
        <v>1356500</v>
      </c>
      <c r="E82" s="355">
        <f>+SUM(E77:E80)</f>
        <v>1356500</v>
      </c>
      <c r="F82" s="355">
        <f>+SUM(F77:F80)</f>
        <v>1481500</v>
      </c>
      <c r="G82" s="355">
        <f>+SUM(G77:G80)</f>
        <v>1481500</v>
      </c>
      <c r="H82" s="20"/>
    </row>
    <row r="83" spans="1:8" ht="15.75" thickBot="1">
      <c r="A83" s="202" t="s">
        <v>141</v>
      </c>
      <c r="B83" s="203"/>
      <c r="C83" s="128">
        <f>0.35*C82</f>
        <v>476171.49999999994</v>
      </c>
      <c r="D83" s="369">
        <f>0.35*D82</f>
        <v>474774.99999999994</v>
      </c>
      <c r="E83" s="369">
        <f>0.35*E82</f>
        <v>474774.99999999994</v>
      </c>
      <c r="F83" s="369">
        <f>0.35*F82</f>
        <v>518524.99999999994</v>
      </c>
      <c r="G83" s="369">
        <f>0.35*G82</f>
        <v>518524.99999999994</v>
      </c>
      <c r="H83" s="20"/>
    </row>
    <row r="84" spans="1:8" ht="15">
      <c r="A84" s="199"/>
      <c r="B84" s="42"/>
      <c r="C84" s="42"/>
      <c r="D84" s="42"/>
      <c r="E84" s="42"/>
      <c r="F84" s="42"/>
      <c r="G84" s="42"/>
      <c r="H84" s="20"/>
    </row>
    <row r="85" spans="1:8" ht="15">
      <c r="A85" s="8" t="s">
        <v>146</v>
      </c>
      <c r="D85" s="1"/>
      <c r="G85" s="20"/>
      <c r="H85" s="20"/>
    </row>
    <row r="86" spans="1:8" ht="15">
      <c r="A86" s="8" t="s">
        <v>43</v>
      </c>
      <c r="B86" s="208">
        <f>+C70</f>
        <v>300000</v>
      </c>
      <c r="D86" s="1"/>
      <c r="G86" s="20"/>
      <c r="H86" s="20"/>
    </row>
    <row r="87" spans="1:8" ht="15">
      <c r="A87" s="53" t="s">
        <v>44</v>
      </c>
      <c r="B87" s="53" t="s">
        <v>130</v>
      </c>
      <c r="C87" s="53"/>
      <c r="D87" s="53"/>
      <c r="E87" s="166"/>
      <c r="F87" s="41"/>
      <c r="G87" s="20"/>
      <c r="H87" s="20"/>
    </row>
    <row r="88" spans="1:8" ht="15">
      <c r="A88" s="53" t="s">
        <v>48</v>
      </c>
      <c r="B88" s="50" t="s">
        <v>49</v>
      </c>
      <c r="C88" s="53"/>
      <c r="D88" s="53"/>
      <c r="E88" s="166"/>
      <c r="F88" s="41"/>
      <c r="G88" s="20"/>
      <c r="H88" s="20"/>
    </row>
    <row r="89" spans="1:8" ht="15">
      <c r="A89" s="53" t="s">
        <v>51</v>
      </c>
      <c r="B89" s="43"/>
      <c r="C89" s="43"/>
      <c r="D89" s="20"/>
      <c r="E89" s="20"/>
      <c r="F89" s="71"/>
      <c r="G89" s="20"/>
      <c r="H89" s="20"/>
    </row>
    <row r="90" spans="1:8" ht="15">
      <c r="A90" s="435" t="s">
        <v>139</v>
      </c>
      <c r="B90" s="435"/>
      <c r="C90" s="435"/>
      <c r="D90" s="435"/>
      <c r="E90" s="435"/>
      <c r="F90" s="236">
        <f>+((C70*C8)/200)*3</f>
        <v>3510</v>
      </c>
      <c r="G90" s="20"/>
      <c r="H90" s="20"/>
    </row>
    <row r="91" spans="1:8" ht="15">
      <c r="A91" s="434" t="s">
        <v>132</v>
      </c>
      <c r="B91" s="434"/>
      <c r="C91" s="434"/>
      <c r="D91" s="434"/>
      <c r="E91" s="434"/>
      <c r="F91" s="236">
        <f>+((C10*G7)/200)*1</f>
        <v>2500</v>
      </c>
      <c r="G91" s="20"/>
      <c r="H91" s="20"/>
    </row>
    <row r="92" spans="1:8" ht="15">
      <c r="A92" s="434" t="s">
        <v>131</v>
      </c>
      <c r="B92" s="434"/>
      <c r="C92" s="434"/>
      <c r="D92" s="434"/>
      <c r="E92" s="434"/>
      <c r="F92" s="236">
        <f>+G8/G9</f>
        <v>8500</v>
      </c>
      <c r="G92" s="20"/>
      <c r="H92" s="20"/>
    </row>
    <row r="93" spans="1:11" ht="15">
      <c r="A93" s="53" t="s">
        <v>52</v>
      </c>
      <c r="B93" s="47"/>
      <c r="C93" s="20"/>
      <c r="D93" s="20"/>
      <c r="E93" s="41"/>
      <c r="F93" s="236"/>
      <c r="G93" s="20"/>
      <c r="H93" s="20"/>
      <c r="K93" s="8"/>
    </row>
    <row r="94" spans="1:11" ht="15">
      <c r="A94" s="69" t="s">
        <v>132</v>
      </c>
      <c r="B94" s="69"/>
      <c r="C94" s="20"/>
      <c r="D94" s="20"/>
      <c r="E94" s="41"/>
      <c r="F94" s="236">
        <f>+(G6/200)*4</f>
        <v>10000</v>
      </c>
      <c r="G94" s="20"/>
      <c r="H94" s="20"/>
      <c r="K94" s="8"/>
    </row>
    <row r="95" spans="1:11" ht="15">
      <c r="A95" s="47" t="s">
        <v>131</v>
      </c>
      <c r="B95" s="47"/>
      <c r="C95" s="20"/>
      <c r="D95" s="20"/>
      <c r="E95" s="41"/>
      <c r="F95" s="220">
        <f>+G8/G9</f>
        <v>8500</v>
      </c>
      <c r="G95" s="47"/>
      <c r="H95" s="47"/>
      <c r="I95" s="8"/>
      <c r="J95" s="8"/>
      <c r="K95" s="8"/>
    </row>
    <row r="96" spans="1:11" ht="15">
      <c r="A96" s="53" t="s">
        <v>319</v>
      </c>
      <c r="B96" s="53"/>
      <c r="C96" s="53"/>
      <c r="D96" s="53"/>
      <c r="E96" s="53"/>
      <c r="F96" s="47"/>
      <c r="G96" s="47"/>
      <c r="H96" s="47"/>
      <c r="I96" s="8"/>
      <c r="J96" s="8"/>
      <c r="K96" s="8"/>
    </row>
    <row r="97" spans="1:11" ht="15">
      <c r="A97" s="53"/>
      <c r="B97" s="53"/>
      <c r="C97" s="53"/>
      <c r="D97" s="53"/>
      <c r="E97" s="53"/>
      <c r="F97" s="47"/>
      <c r="G97" s="47"/>
      <c r="H97" s="47"/>
      <c r="I97" s="8"/>
      <c r="J97" s="8"/>
      <c r="K97" s="8"/>
    </row>
    <row r="98" spans="1:11" ht="15">
      <c r="A98" s="47"/>
      <c r="B98" s="47"/>
      <c r="C98" s="47"/>
      <c r="D98" s="47"/>
      <c r="E98" s="47"/>
      <c r="F98" s="47"/>
      <c r="G98" s="47"/>
      <c r="H98" s="47"/>
      <c r="I98" s="8"/>
      <c r="J98" s="8"/>
      <c r="K98" s="8"/>
    </row>
    <row r="99" spans="1:11" ht="15">
      <c r="A99" s="47"/>
      <c r="B99" s="47"/>
      <c r="C99" s="47"/>
      <c r="D99" s="47"/>
      <c r="E99" s="47"/>
      <c r="F99" s="47"/>
      <c r="G99" s="47"/>
      <c r="H99" s="47"/>
      <c r="I99" s="8"/>
      <c r="J99" s="8"/>
      <c r="K99" s="8"/>
    </row>
    <row r="100" spans="1:11" ht="15">
      <c r="A100" s="39"/>
      <c r="B100" s="47"/>
      <c r="C100" s="47"/>
      <c r="D100" s="47"/>
      <c r="E100" s="47"/>
      <c r="F100" s="47"/>
      <c r="G100" s="47"/>
      <c r="H100" s="47"/>
      <c r="I100" s="8"/>
      <c r="J100" s="8"/>
      <c r="K100" s="8"/>
    </row>
    <row r="101" spans="1:11" ht="15">
      <c r="A101" s="43"/>
      <c r="B101" s="43"/>
      <c r="C101" s="47"/>
      <c r="D101" s="58"/>
      <c r="E101" s="47"/>
      <c r="F101" s="47"/>
      <c r="G101" s="47"/>
      <c r="H101" s="47"/>
      <c r="I101" s="10"/>
      <c r="J101" s="10"/>
      <c r="K101" s="8"/>
    </row>
    <row r="102" spans="1:11" ht="15">
      <c r="A102" s="53"/>
      <c r="B102" s="53"/>
      <c r="C102" s="47"/>
      <c r="D102" s="58"/>
      <c r="E102" s="47"/>
      <c r="F102" s="20"/>
      <c r="G102" s="20"/>
      <c r="H102" s="20"/>
      <c r="I102" s="4"/>
      <c r="J102" s="10"/>
      <c r="K102" s="8"/>
    </row>
    <row r="103" spans="1:11" ht="15">
      <c r="A103" s="53"/>
      <c r="B103" s="47"/>
      <c r="C103" s="47"/>
      <c r="D103" s="58"/>
      <c r="E103" s="47"/>
      <c r="F103" s="47"/>
      <c r="G103" s="47"/>
      <c r="H103" s="58"/>
      <c r="I103" s="4"/>
      <c r="J103" s="16"/>
      <c r="K103" s="8"/>
    </row>
    <row r="104" spans="1:11" ht="15">
      <c r="A104" s="47"/>
      <c r="B104" s="47"/>
      <c r="C104" s="47"/>
      <c r="D104" s="58"/>
      <c r="E104" s="47"/>
      <c r="F104" s="47"/>
      <c r="G104" s="47"/>
      <c r="H104" s="58"/>
      <c r="I104" s="4"/>
      <c r="J104" s="10"/>
      <c r="K104" s="8"/>
    </row>
    <row r="105" spans="1:11" ht="15">
      <c r="A105" s="47"/>
      <c r="B105" s="47"/>
      <c r="C105" s="47"/>
      <c r="D105" s="58"/>
      <c r="E105" s="47"/>
      <c r="F105" s="53"/>
      <c r="G105" s="53"/>
      <c r="H105" s="54"/>
      <c r="I105" s="4"/>
      <c r="J105" s="10"/>
      <c r="K105" s="8"/>
    </row>
    <row r="106" spans="1:11" ht="15">
      <c r="A106" s="20"/>
      <c r="B106" s="20"/>
      <c r="C106" s="20"/>
      <c r="D106" s="44"/>
      <c r="E106" s="47"/>
      <c r="F106" s="53"/>
      <c r="G106" s="53"/>
      <c r="H106" s="54"/>
      <c r="I106" s="4"/>
      <c r="J106" s="10"/>
      <c r="K106" s="8"/>
    </row>
    <row r="107" spans="1:11" ht="15">
      <c r="A107" s="20"/>
      <c r="B107" s="20"/>
      <c r="C107" s="20"/>
      <c r="D107" s="44"/>
      <c r="E107" s="47"/>
      <c r="F107" s="53"/>
      <c r="G107" s="53"/>
      <c r="H107" s="54"/>
      <c r="I107" s="4"/>
      <c r="J107" s="10"/>
      <c r="K107" s="8"/>
    </row>
    <row r="108" spans="1:11" ht="15">
      <c r="A108" s="20"/>
      <c r="B108" s="20"/>
      <c r="C108" s="20"/>
      <c r="D108" s="20"/>
      <c r="E108" s="47"/>
      <c r="F108" s="53"/>
      <c r="G108" s="53"/>
      <c r="H108" s="53"/>
      <c r="I108" s="30"/>
      <c r="J108" s="10"/>
      <c r="K108" s="8"/>
    </row>
    <row r="109" spans="1:11" ht="15">
      <c r="A109" s="20"/>
      <c r="B109" s="20"/>
      <c r="C109" s="20"/>
      <c r="D109" s="20"/>
      <c r="E109" s="47"/>
      <c r="F109" s="53"/>
      <c r="G109" s="53"/>
      <c r="H109" s="53"/>
      <c r="I109" s="30"/>
      <c r="J109" s="10"/>
      <c r="K109" s="8"/>
    </row>
    <row r="110" spans="1:11" ht="15">
      <c r="A110" s="39"/>
      <c r="B110" s="20"/>
      <c r="C110" s="20"/>
      <c r="D110" s="20"/>
      <c r="E110" s="73"/>
      <c r="F110" s="74"/>
      <c r="G110" s="53"/>
      <c r="H110" s="53"/>
      <c r="I110" s="13"/>
      <c r="J110" s="16"/>
      <c r="K110" s="13"/>
    </row>
    <row r="111" spans="1:11" ht="15">
      <c r="A111" s="39"/>
      <c r="B111" s="39"/>
      <c r="C111" s="20"/>
      <c r="D111" s="20"/>
      <c r="E111" s="47"/>
      <c r="F111" s="44"/>
      <c r="G111" s="20"/>
      <c r="H111" s="20"/>
      <c r="I111" s="8"/>
      <c r="J111" s="10"/>
      <c r="K111" s="8"/>
    </row>
    <row r="112" spans="1:11" ht="15">
      <c r="A112" s="20"/>
      <c r="B112" s="20"/>
      <c r="C112" s="20"/>
      <c r="D112" s="20"/>
      <c r="E112" s="63"/>
      <c r="F112" s="44"/>
      <c r="G112" s="20"/>
      <c r="H112" s="20"/>
      <c r="I112" s="13"/>
      <c r="J112" s="13"/>
      <c r="K112" s="13"/>
    </row>
    <row r="113" spans="1:11" ht="15">
      <c r="A113" s="20"/>
      <c r="B113" s="20"/>
      <c r="C113" s="20"/>
      <c r="D113" s="20"/>
      <c r="E113" s="63"/>
      <c r="F113" s="44"/>
      <c r="G113" s="20"/>
      <c r="H113" s="20"/>
      <c r="K113" s="13"/>
    </row>
    <row r="114" spans="1:8" ht="15">
      <c r="A114" s="39"/>
      <c r="B114" s="39"/>
      <c r="C114" s="20"/>
      <c r="D114" s="20"/>
      <c r="E114" s="49"/>
      <c r="F114" s="44"/>
      <c r="G114" s="20"/>
      <c r="H114" s="20"/>
    </row>
    <row r="115" spans="1:8" ht="15">
      <c r="A115" s="20"/>
      <c r="B115" s="20"/>
      <c r="C115" s="20"/>
      <c r="D115" s="20"/>
      <c r="E115" s="49"/>
      <c r="F115" s="44"/>
      <c r="G115" s="20"/>
      <c r="H115" s="20"/>
    </row>
    <row r="116" spans="1:8" ht="15">
      <c r="A116" s="39"/>
      <c r="B116" s="39"/>
      <c r="C116" s="47"/>
      <c r="D116" s="20"/>
      <c r="E116" s="49"/>
      <c r="F116" s="58"/>
      <c r="G116" s="20"/>
      <c r="H116" s="20"/>
    </row>
    <row r="117" spans="1:8" ht="15">
      <c r="A117" s="53"/>
      <c r="B117" s="53"/>
      <c r="C117" s="53"/>
      <c r="D117" s="20"/>
      <c r="E117" s="49"/>
      <c r="F117" s="54"/>
      <c r="G117" s="20"/>
      <c r="H117" s="20"/>
    </row>
    <row r="118" spans="1:8" ht="15">
      <c r="A118" s="39"/>
      <c r="B118" s="39"/>
      <c r="C118" s="20"/>
      <c r="D118" s="20"/>
      <c r="E118" s="20"/>
      <c r="F118" s="44"/>
      <c r="G118" s="20"/>
      <c r="H118" s="20"/>
    </row>
    <row r="119" spans="1:8" ht="15">
      <c r="A119" s="32"/>
      <c r="B119" s="75"/>
      <c r="C119" s="20"/>
      <c r="D119" s="20"/>
      <c r="E119" s="49"/>
      <c r="F119" s="44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67"/>
      <c r="B123" s="67"/>
      <c r="C123" s="67"/>
      <c r="D123" s="67"/>
      <c r="E123" s="76"/>
      <c r="F123" s="20"/>
      <c r="G123" s="20"/>
      <c r="H123" s="20"/>
    </row>
    <row r="124" spans="1:8" ht="15">
      <c r="A124" s="67"/>
      <c r="B124" s="67"/>
      <c r="C124" s="67"/>
      <c r="D124" s="67"/>
      <c r="E124" s="76"/>
      <c r="F124" s="20"/>
      <c r="G124" s="20"/>
      <c r="H124" s="20"/>
    </row>
    <row r="125" spans="1:8" ht="15">
      <c r="A125" s="39"/>
      <c r="B125" s="39"/>
      <c r="C125" s="39"/>
      <c r="D125" s="39"/>
      <c r="E125" s="39"/>
      <c r="F125" s="42"/>
      <c r="G125" s="20"/>
      <c r="H125" s="20"/>
    </row>
    <row r="126" spans="1:8" ht="15">
      <c r="A126" s="39"/>
      <c r="B126" s="39"/>
      <c r="C126" s="39"/>
      <c r="D126" s="39"/>
      <c r="E126" s="39"/>
      <c r="F126" s="42"/>
      <c r="G126" s="20"/>
      <c r="H126" s="20"/>
    </row>
    <row r="127" spans="1:8" ht="15">
      <c r="A127" s="39"/>
      <c r="B127" s="39"/>
      <c r="C127" s="39"/>
      <c r="D127" s="39"/>
      <c r="E127" s="39"/>
      <c r="F127" s="42"/>
      <c r="G127" s="20"/>
      <c r="H127" s="20"/>
    </row>
    <row r="128" spans="1:8" ht="15">
      <c r="A128" s="39"/>
      <c r="B128" s="39"/>
      <c r="C128" s="39"/>
      <c r="D128" s="39"/>
      <c r="E128" s="43"/>
      <c r="F128" s="42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65"/>
      <c r="B130" s="65"/>
      <c r="C130" s="66"/>
      <c r="D130" s="66"/>
      <c r="E130" s="20"/>
      <c r="F130" s="20"/>
      <c r="G130" s="20"/>
      <c r="H130" s="20"/>
    </row>
    <row r="131" spans="1:8" ht="15">
      <c r="A131" s="43"/>
      <c r="B131" s="43"/>
      <c r="C131" s="53"/>
      <c r="D131" s="53"/>
      <c r="E131" s="20"/>
      <c r="F131" s="20"/>
      <c r="G131" s="20"/>
      <c r="H131" s="20"/>
    </row>
    <row r="132" spans="1:8" ht="15">
      <c r="A132" s="20"/>
      <c r="B132" s="20"/>
      <c r="C132" s="20"/>
      <c r="D132" s="39"/>
      <c r="E132" s="20"/>
      <c r="F132" s="20"/>
      <c r="G132" s="20"/>
      <c r="H132" s="20"/>
    </row>
    <row r="133" spans="1:8" ht="15">
      <c r="A133" s="20"/>
      <c r="B133" s="20"/>
      <c r="C133" s="20"/>
      <c r="D133" s="39"/>
      <c r="E133" s="20"/>
      <c r="F133" s="20"/>
      <c r="G133" s="20"/>
      <c r="H133" s="20"/>
    </row>
    <row r="134" spans="1:8" ht="15">
      <c r="A134" s="39"/>
      <c r="B134" s="20"/>
      <c r="C134" s="20"/>
      <c r="D134" s="20"/>
      <c r="E134" s="20"/>
      <c r="F134" s="59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39"/>
      <c r="B137" s="39"/>
      <c r="C137" s="20"/>
      <c r="D137" s="20"/>
      <c r="E137" s="20"/>
      <c r="F137" s="39"/>
      <c r="G137" s="20"/>
      <c r="H137" s="20"/>
    </row>
    <row r="138" spans="1:8" ht="15">
      <c r="A138" s="39"/>
      <c r="B138" s="39"/>
      <c r="C138" s="20"/>
      <c r="D138" s="20"/>
      <c r="E138" s="20"/>
      <c r="F138" s="39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39"/>
      <c r="B141" s="39"/>
      <c r="C141" s="39"/>
      <c r="D141" s="20"/>
      <c r="E141" s="20"/>
      <c r="F141" s="39"/>
      <c r="G141" s="20"/>
      <c r="H141" s="20"/>
    </row>
    <row r="142" spans="1:8" ht="15">
      <c r="A142" s="39"/>
      <c r="B142" s="39"/>
      <c r="C142" s="39"/>
      <c r="D142" s="20"/>
      <c r="E142" s="20"/>
      <c r="F142" s="39"/>
      <c r="G142" s="20"/>
      <c r="H142" s="20"/>
    </row>
    <row r="143" spans="1:8" ht="15">
      <c r="A143" s="67"/>
      <c r="B143" s="67"/>
      <c r="C143" s="67"/>
      <c r="D143" s="20"/>
      <c r="E143" s="20"/>
      <c r="F143" s="20"/>
      <c r="G143" s="20"/>
      <c r="H143" s="20"/>
    </row>
    <row r="144" spans="1:8" ht="15">
      <c r="A144" s="67"/>
      <c r="B144" s="67"/>
      <c r="C144" s="67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59"/>
      <c r="F145" s="77"/>
      <c r="G145" s="20"/>
      <c r="H145" s="20"/>
    </row>
    <row r="146" spans="1:8" ht="15">
      <c r="A146" s="39"/>
      <c r="B146" s="39"/>
      <c r="C146" s="39"/>
      <c r="D146" s="20"/>
      <c r="E146" s="20"/>
      <c r="F146" s="42"/>
      <c r="G146" s="20"/>
      <c r="H146" s="20"/>
    </row>
    <row r="147" spans="1:8" ht="15">
      <c r="A147" s="20"/>
      <c r="B147" s="20"/>
      <c r="C147" s="20"/>
      <c r="D147" s="20"/>
      <c r="E147" s="20"/>
      <c r="F147" s="44"/>
      <c r="G147" s="20"/>
      <c r="H147" s="20"/>
    </row>
    <row r="148" spans="1:9" ht="15">
      <c r="A148" s="20"/>
      <c r="B148" s="20"/>
      <c r="C148" s="20"/>
      <c r="D148" s="20"/>
      <c r="E148" s="49"/>
      <c r="F148" s="44"/>
      <c r="G148" s="39"/>
      <c r="H148" s="39"/>
      <c r="I148" s="27"/>
    </row>
    <row r="149" spans="1:8" ht="15">
      <c r="A149" s="20"/>
      <c r="B149" s="20"/>
      <c r="C149" s="20"/>
      <c r="D149" s="20"/>
      <c r="E149" s="49"/>
      <c r="F149" s="44"/>
      <c r="G149" s="20"/>
      <c r="H149" s="20"/>
    </row>
    <row r="150" spans="1:8" ht="15">
      <c r="A150" s="20"/>
      <c r="B150" s="20"/>
      <c r="C150" s="20"/>
      <c r="D150" s="20"/>
      <c r="E150" s="49"/>
      <c r="F150" s="44"/>
      <c r="G150" s="20"/>
      <c r="H150" s="20"/>
    </row>
    <row r="151" spans="1:8" ht="15">
      <c r="A151" s="39"/>
      <c r="B151" s="39"/>
      <c r="C151" s="39"/>
      <c r="D151" s="20"/>
      <c r="E151" s="49"/>
      <c r="F151" s="42"/>
      <c r="G151" s="20"/>
      <c r="H151" s="20"/>
    </row>
    <row r="152" spans="1:8" ht="15">
      <c r="A152" s="20"/>
      <c r="B152" s="78"/>
      <c r="C152" s="20"/>
      <c r="D152" s="20"/>
      <c r="E152" s="64"/>
      <c r="F152" s="20"/>
      <c r="G152" s="20"/>
      <c r="H152" s="20"/>
    </row>
    <row r="153" spans="1:8" ht="15">
      <c r="A153" s="39"/>
      <c r="B153" s="20"/>
      <c r="C153" s="20"/>
      <c r="D153" s="20"/>
      <c r="E153" s="20"/>
      <c r="F153" s="39"/>
      <c r="G153" s="20"/>
      <c r="H153" s="20"/>
    </row>
    <row r="154" spans="1:8" ht="15">
      <c r="A154" s="39"/>
      <c r="B154" s="39"/>
      <c r="C154" s="39"/>
      <c r="D154" s="39"/>
      <c r="E154" s="39"/>
      <c r="F154" s="39"/>
      <c r="G154" s="20"/>
      <c r="H154" s="20"/>
    </row>
    <row r="155" spans="1:8" ht="15">
      <c r="A155" s="39"/>
      <c r="B155" s="39"/>
      <c r="C155" s="39"/>
      <c r="D155" s="39"/>
      <c r="E155" s="39"/>
      <c r="F155" s="39"/>
      <c r="G155" s="20"/>
      <c r="H155" s="20"/>
    </row>
    <row r="156" spans="1:8" ht="15">
      <c r="A156" s="20"/>
      <c r="B156" s="20"/>
      <c r="C156" s="20"/>
      <c r="D156" s="20"/>
      <c r="E156" s="20"/>
      <c r="F156" s="44"/>
      <c r="G156" s="20"/>
      <c r="H156" s="20"/>
    </row>
    <row r="157" spans="1:8" ht="15">
      <c r="A157" s="20"/>
      <c r="B157" s="20"/>
      <c r="C157" s="20"/>
      <c r="D157" s="20"/>
      <c r="E157" s="64"/>
      <c r="F157" s="44"/>
      <c r="G157" s="20"/>
      <c r="H157" s="20"/>
    </row>
    <row r="158" spans="1:8" ht="15">
      <c r="A158" s="20"/>
      <c r="B158" s="20"/>
      <c r="C158" s="20"/>
      <c r="D158" s="20"/>
      <c r="E158" s="64"/>
      <c r="F158" s="44"/>
      <c r="G158" s="20"/>
      <c r="H158" s="20"/>
    </row>
    <row r="159" spans="1:8" ht="15">
      <c r="A159" s="20"/>
      <c r="B159" s="20"/>
      <c r="C159" s="20"/>
      <c r="D159" s="20"/>
      <c r="E159" s="64"/>
      <c r="F159" s="44"/>
      <c r="G159" s="20"/>
      <c r="H159" s="20"/>
    </row>
    <row r="160" spans="1:8" ht="15">
      <c r="A160" s="20"/>
      <c r="B160" s="20"/>
      <c r="C160" s="20"/>
      <c r="D160" s="20"/>
      <c r="E160" s="64"/>
      <c r="F160" s="44"/>
      <c r="G160" s="20"/>
      <c r="H160" s="20"/>
    </row>
    <row r="161" spans="1:8" ht="15">
      <c r="A161" s="20"/>
      <c r="B161" s="20"/>
      <c r="C161" s="20"/>
      <c r="D161" s="20"/>
      <c r="E161" s="64"/>
      <c r="F161" s="44"/>
      <c r="G161" s="20"/>
      <c r="H161" s="20"/>
    </row>
    <row r="162" spans="1:8" ht="15">
      <c r="A162" s="39"/>
      <c r="B162" s="39"/>
      <c r="C162" s="39"/>
      <c r="D162" s="39"/>
      <c r="E162" s="39"/>
      <c r="F162" s="42"/>
      <c r="G162" s="20"/>
      <c r="H162" s="20"/>
    </row>
    <row r="163" spans="1:8" ht="15">
      <c r="A163" s="39"/>
      <c r="B163" s="39"/>
      <c r="C163" s="39"/>
      <c r="D163" s="20"/>
      <c r="E163" s="49"/>
      <c r="F163" s="42"/>
      <c r="G163" s="20"/>
      <c r="H163" s="20"/>
    </row>
    <row r="164" spans="1:8" ht="15">
      <c r="A164" s="39"/>
      <c r="B164" s="39"/>
      <c r="C164" s="39"/>
      <c r="D164" s="39"/>
      <c r="E164" s="20"/>
      <c r="F164" s="20"/>
      <c r="G164" s="20"/>
      <c r="H164" s="20"/>
    </row>
    <row r="165" spans="1:8" ht="15">
      <c r="A165" s="20"/>
      <c r="B165" s="20"/>
      <c r="C165" s="20"/>
      <c r="D165" s="44"/>
      <c r="E165" s="20"/>
      <c r="F165" s="20"/>
      <c r="G165" s="20"/>
      <c r="H165" s="20"/>
    </row>
    <row r="166" spans="1:8" ht="15">
      <c r="A166" s="20"/>
      <c r="B166" s="20"/>
      <c r="C166" s="20"/>
      <c r="D166" s="44"/>
      <c r="E166" s="20"/>
      <c r="F166" s="20"/>
      <c r="G166" s="20"/>
      <c r="H166" s="20"/>
    </row>
    <row r="167" spans="1:8" ht="15">
      <c r="A167" s="20"/>
      <c r="B167" s="20"/>
      <c r="C167" s="20"/>
      <c r="D167" s="20"/>
      <c r="E167" s="20"/>
      <c r="F167" s="20"/>
      <c r="G167" s="20"/>
      <c r="H167" s="20"/>
    </row>
    <row r="168" spans="1:8" ht="15">
      <c r="A168" s="20"/>
      <c r="B168" s="20"/>
      <c r="C168" s="20"/>
      <c r="D168" s="44"/>
      <c r="E168" s="20"/>
      <c r="F168" s="20"/>
      <c r="G168" s="20"/>
      <c r="H168" s="20"/>
    </row>
    <row r="169" spans="1:8" ht="15">
      <c r="A169" s="20"/>
      <c r="B169" s="20"/>
      <c r="C169" s="20"/>
      <c r="D169" s="44"/>
      <c r="E169" s="20"/>
      <c r="F169" s="20"/>
      <c r="G169" s="20"/>
      <c r="H169" s="20"/>
    </row>
    <row r="170" spans="1:8" ht="15">
      <c r="A170" s="20"/>
      <c r="B170" s="20"/>
      <c r="C170" s="20"/>
      <c r="D170" s="44"/>
      <c r="E170" s="20"/>
      <c r="F170" s="20"/>
      <c r="G170" s="20"/>
      <c r="H170" s="20"/>
    </row>
    <row r="171" spans="1:8" ht="15">
      <c r="A171" s="20"/>
      <c r="B171" s="20"/>
      <c r="C171" s="20"/>
      <c r="D171" s="44"/>
      <c r="E171" s="20"/>
      <c r="F171" s="20"/>
      <c r="G171" s="20"/>
      <c r="H171" s="20"/>
    </row>
    <row r="172" spans="1:8" ht="15">
      <c r="A172" s="20"/>
      <c r="B172" s="20"/>
      <c r="C172" s="20"/>
      <c r="D172" s="44"/>
      <c r="E172" s="20"/>
      <c r="F172" s="20"/>
      <c r="G172" s="20"/>
      <c r="H172" s="20"/>
    </row>
    <row r="173" spans="1:8" ht="15">
      <c r="A173" s="20"/>
      <c r="B173" s="20"/>
      <c r="C173" s="20"/>
      <c r="D173" s="44"/>
      <c r="E173" s="20"/>
      <c r="F173" s="20"/>
      <c r="G173" s="20"/>
      <c r="H173" s="20"/>
    </row>
    <row r="174" spans="1:8" ht="15">
      <c r="A174" s="20"/>
      <c r="B174" s="20"/>
      <c r="C174" s="20"/>
      <c r="D174" s="44"/>
      <c r="E174" s="20"/>
      <c r="F174" s="20"/>
      <c r="G174" s="20"/>
      <c r="H174" s="20"/>
    </row>
    <row r="175" spans="1:8" ht="15">
      <c r="A175" s="20"/>
      <c r="B175" s="20"/>
      <c r="C175" s="20"/>
      <c r="D175" s="44"/>
      <c r="E175" s="20"/>
      <c r="F175" s="20"/>
      <c r="G175" s="20"/>
      <c r="H175" s="20"/>
    </row>
    <row r="176" spans="1:8" ht="15">
      <c r="A176" s="79"/>
      <c r="B176" s="20"/>
      <c r="C176" s="20"/>
      <c r="D176" s="44"/>
      <c r="E176" s="20"/>
      <c r="F176" s="20"/>
      <c r="G176" s="20"/>
      <c r="H176" s="20"/>
    </row>
    <row r="177" spans="1:8" ht="15">
      <c r="A177" s="79"/>
      <c r="B177" s="20"/>
      <c r="C177" s="20"/>
      <c r="D177" s="44"/>
      <c r="E177" s="20"/>
      <c r="F177" s="20"/>
      <c r="G177" s="20"/>
      <c r="H177" s="20"/>
    </row>
    <row r="178" spans="1:8" ht="15">
      <c r="A178" s="79"/>
      <c r="B178" s="20"/>
      <c r="C178" s="20"/>
      <c r="D178" s="44"/>
      <c r="E178" s="20"/>
      <c r="F178" s="20"/>
      <c r="G178" s="20"/>
      <c r="H178" s="20"/>
    </row>
  </sheetData>
  <sheetProtection/>
  <mergeCells count="6">
    <mergeCell ref="A92:E92"/>
    <mergeCell ref="A54:E54"/>
    <mergeCell ref="A55:E55"/>
    <mergeCell ref="A56:E56"/>
    <mergeCell ref="A90:E90"/>
    <mergeCell ref="A91:E91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&amp;L&amp;"-,Negrita"&amp;K00-028GUÍA DE TRABAJOS PRÁCTICOS.
UNIDAD VI&amp;R&amp;"-,Negrita"&amp;K00-029Carolina Andrea Reydak</oddHeader>
    <oddFooter>&amp;L&amp;G &amp;C&amp;"-,Negrita"&amp;K00-031UCC. FACEA. 
IMPUESTOS I. Cát. "B"&amp;RPágina &amp;P de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0"/>
  <sheetViews>
    <sheetView view="pageLayout" workbookViewId="0" topLeftCell="A121">
      <selection activeCell="A148" sqref="A148"/>
    </sheetView>
  </sheetViews>
  <sheetFormatPr defaultColWidth="11.57421875" defaultRowHeight="15"/>
  <cols>
    <col min="1" max="1" width="26.7109375" style="1" customWidth="1"/>
    <col min="2" max="2" width="17.421875" style="1" customWidth="1"/>
    <col min="3" max="3" width="25.8515625" style="1" customWidth="1"/>
    <col min="4" max="4" width="19.57421875" style="29" customWidth="1"/>
    <col min="5" max="5" width="26.7109375" style="1" customWidth="1"/>
    <col min="6" max="6" width="15.140625" style="1" customWidth="1"/>
    <col min="7" max="7" width="13.28125" style="1" customWidth="1"/>
    <col min="8" max="8" width="13.57421875" style="1" bestFit="1" customWidth="1"/>
    <col min="9" max="9" width="12.00390625" style="1" bestFit="1" customWidth="1"/>
    <col min="10" max="16384" width="11.57421875" style="1" customWidth="1"/>
  </cols>
  <sheetData>
    <row r="1" ht="15.75">
      <c r="A1" s="3" t="s">
        <v>55</v>
      </c>
    </row>
    <row r="2" spans="9:10" ht="15.75" thickBot="1">
      <c r="I2" s="20"/>
      <c r="J2" s="4"/>
    </row>
    <row r="3" spans="1:11" ht="30.75" customHeight="1">
      <c r="A3" s="249" t="s">
        <v>235</v>
      </c>
      <c r="B3" s="246"/>
      <c r="C3" s="246"/>
      <c r="D3" s="246"/>
      <c r="E3" s="246"/>
      <c r="F3" s="250"/>
      <c r="G3" s="115"/>
      <c r="H3" s="115"/>
      <c r="I3" s="115"/>
      <c r="J3" s="11"/>
      <c r="K3" s="11"/>
    </row>
    <row r="4" spans="1:11" ht="16.5" customHeight="1" thickBot="1">
      <c r="A4" s="251" t="s">
        <v>236</v>
      </c>
      <c r="B4" s="252"/>
      <c r="C4" s="252"/>
      <c r="D4" s="252"/>
      <c r="E4" s="252"/>
      <c r="F4" s="253"/>
      <c r="G4" s="115"/>
      <c r="H4" s="115"/>
      <c r="I4" s="115"/>
      <c r="J4" s="11"/>
      <c r="K4" s="11"/>
    </row>
    <row r="5" spans="1:11" ht="15" customHeight="1">
      <c r="A5" s="99"/>
      <c r="B5" s="99"/>
      <c r="C5" s="99"/>
      <c r="D5" s="99"/>
      <c r="E5" s="99"/>
      <c r="F5" s="99"/>
      <c r="G5" s="99"/>
      <c r="H5" s="99"/>
      <c r="I5" s="115"/>
      <c r="J5" s="11"/>
      <c r="K5" s="11"/>
    </row>
    <row r="6" spans="1:11" ht="16.5" customHeight="1">
      <c r="A6" s="87" t="s">
        <v>3</v>
      </c>
      <c r="B6" s="88"/>
      <c r="C6" s="88"/>
      <c r="D6" s="89"/>
      <c r="E6" s="335" t="s">
        <v>68</v>
      </c>
      <c r="F6" s="327">
        <v>35000</v>
      </c>
      <c r="G6" s="20"/>
      <c r="H6" s="20"/>
      <c r="I6" s="20"/>
      <c r="J6" s="4"/>
      <c r="K6" s="4"/>
    </row>
    <row r="7" spans="1:11" ht="16.5" customHeight="1">
      <c r="A7" s="84" t="s">
        <v>56</v>
      </c>
      <c r="B7" s="219">
        <v>2850000</v>
      </c>
      <c r="C7" s="52"/>
      <c r="D7" s="44"/>
      <c r="E7" s="56" t="s">
        <v>69</v>
      </c>
      <c r="F7" s="225">
        <v>40000</v>
      </c>
      <c r="G7" s="20"/>
      <c r="H7" s="20"/>
      <c r="I7" s="20"/>
      <c r="J7" s="4"/>
      <c r="K7" s="4"/>
    </row>
    <row r="8" spans="1:11" ht="16.5" customHeight="1">
      <c r="A8" s="119" t="s">
        <v>82</v>
      </c>
      <c r="B8" s="4" t="s">
        <v>70</v>
      </c>
      <c r="C8" s="4" t="s">
        <v>71</v>
      </c>
      <c r="D8" s="52"/>
      <c r="E8" s="4" t="s">
        <v>197</v>
      </c>
      <c r="F8" s="93">
        <v>36500</v>
      </c>
      <c r="G8" s="52"/>
      <c r="H8" s="121"/>
      <c r="I8" s="20"/>
      <c r="J8" s="4"/>
      <c r="K8" s="4"/>
    </row>
    <row r="9" spans="1:11" ht="16.5" customHeight="1">
      <c r="A9" s="119" t="s">
        <v>57</v>
      </c>
      <c r="B9" s="268">
        <v>185000</v>
      </c>
      <c r="C9" s="268">
        <v>115000</v>
      </c>
      <c r="D9" s="52"/>
      <c r="E9" s="69" t="s">
        <v>72</v>
      </c>
      <c r="F9" s="225">
        <v>425000</v>
      </c>
      <c r="G9" s="52"/>
      <c r="H9" s="52"/>
      <c r="I9" s="50"/>
      <c r="J9" s="12"/>
      <c r="K9" s="12"/>
    </row>
    <row r="10" spans="1:11" ht="16.5" customHeight="1">
      <c r="A10" s="119" t="s">
        <v>58</v>
      </c>
      <c r="B10" s="268">
        <v>250000</v>
      </c>
      <c r="C10" s="268">
        <v>150000</v>
      </c>
      <c r="D10" s="51"/>
      <c r="E10" s="56" t="s">
        <v>73</v>
      </c>
      <c r="F10" s="326">
        <v>80000</v>
      </c>
      <c r="G10" s="20"/>
      <c r="H10" s="52"/>
      <c r="I10" s="50"/>
      <c r="J10" s="7"/>
      <c r="K10" s="7"/>
    </row>
    <row r="11" spans="1:11" ht="16.5" customHeight="1">
      <c r="A11" s="119" t="s">
        <v>59</v>
      </c>
      <c r="B11" s="4" t="s">
        <v>304</v>
      </c>
      <c r="C11" s="4" t="s">
        <v>305</v>
      </c>
      <c r="D11" s="57"/>
      <c r="E11" s="69" t="s">
        <v>74</v>
      </c>
      <c r="F11" s="225">
        <v>135000</v>
      </c>
      <c r="G11" s="56"/>
      <c r="H11" s="50"/>
      <c r="I11" s="50"/>
      <c r="J11" s="7"/>
      <c r="K11" s="7"/>
    </row>
    <row r="12" spans="1:11" ht="15">
      <c r="A12" s="341" t="s">
        <v>306</v>
      </c>
      <c r="B12" s="344">
        <v>150</v>
      </c>
      <c r="C12" s="342">
        <v>250</v>
      </c>
      <c r="D12" s="343"/>
      <c r="E12" s="69" t="s">
        <v>99</v>
      </c>
      <c r="F12" s="245">
        <v>10</v>
      </c>
      <c r="G12" s="53"/>
      <c r="H12" s="53"/>
      <c r="I12" s="53"/>
      <c r="J12" s="13"/>
      <c r="K12" s="13"/>
    </row>
    <row r="13" spans="1:11" ht="15">
      <c r="A13" s="341" t="s">
        <v>307</v>
      </c>
      <c r="B13" s="344">
        <v>120</v>
      </c>
      <c r="C13" s="349">
        <v>150</v>
      </c>
      <c r="D13" s="343"/>
      <c r="E13" s="69" t="s">
        <v>75</v>
      </c>
      <c r="F13" s="225">
        <v>45000</v>
      </c>
      <c r="G13" s="20"/>
      <c r="H13" s="20"/>
      <c r="I13" s="20"/>
      <c r="K13" s="13"/>
    </row>
    <row r="14" spans="1:11" ht="15">
      <c r="A14" s="341" t="s">
        <v>308</v>
      </c>
      <c r="B14" s="344">
        <v>160</v>
      </c>
      <c r="C14" s="349">
        <v>225</v>
      </c>
      <c r="D14" s="343"/>
      <c r="E14" s="69" t="s">
        <v>76</v>
      </c>
      <c r="F14" s="244">
        <v>23000</v>
      </c>
      <c r="G14" s="20"/>
      <c r="H14" s="20"/>
      <c r="I14" s="20"/>
      <c r="K14" s="13"/>
    </row>
    <row r="15" spans="1:11" ht="15">
      <c r="A15" s="341" t="s">
        <v>309</v>
      </c>
      <c r="B15" s="345">
        <v>175</v>
      </c>
      <c r="C15" s="349">
        <v>132</v>
      </c>
      <c r="D15" s="343"/>
      <c r="E15" s="69" t="s">
        <v>77</v>
      </c>
      <c r="F15" s="244">
        <v>16000</v>
      </c>
      <c r="G15" s="20"/>
      <c r="H15" s="20"/>
      <c r="I15" s="20"/>
      <c r="K15" s="13"/>
    </row>
    <row r="16" spans="1:11" ht="15">
      <c r="A16" s="341" t="s">
        <v>302</v>
      </c>
      <c r="B16" s="344">
        <v>180</v>
      </c>
      <c r="C16" s="349">
        <v>215</v>
      </c>
      <c r="D16" s="343"/>
      <c r="E16" s="69" t="s">
        <v>101</v>
      </c>
      <c r="F16" s="244">
        <v>50000</v>
      </c>
      <c r="G16" s="21"/>
      <c r="H16" s="21"/>
      <c r="I16" s="20"/>
      <c r="K16" s="8"/>
    </row>
    <row r="17" spans="1:11" ht="15.75" customHeight="1">
      <c r="A17" s="341" t="s">
        <v>303</v>
      </c>
      <c r="B17" s="344">
        <v>145</v>
      </c>
      <c r="C17" s="349">
        <v>120</v>
      </c>
      <c r="D17" s="343"/>
      <c r="E17" s="69" t="s">
        <v>103</v>
      </c>
      <c r="F17" s="244">
        <v>15000</v>
      </c>
      <c r="G17" s="21"/>
      <c r="H17" s="21"/>
      <c r="I17" s="98"/>
      <c r="K17" s="8"/>
    </row>
    <row r="18" spans="1:11" ht="15">
      <c r="A18" s="119" t="s">
        <v>325</v>
      </c>
      <c r="B18" s="352">
        <v>75</v>
      </c>
      <c r="C18" s="4"/>
      <c r="D18" s="20"/>
      <c r="E18" s="69" t="s">
        <v>85</v>
      </c>
      <c r="F18" s="225">
        <v>15000</v>
      </c>
      <c r="G18" s="21"/>
      <c r="H18" s="21"/>
      <c r="K18" s="8"/>
    </row>
    <row r="19" spans="1:11" ht="15">
      <c r="A19" s="119" t="s">
        <v>326</v>
      </c>
      <c r="B19" s="352">
        <v>54</v>
      </c>
      <c r="C19" s="4"/>
      <c r="D19" s="20"/>
      <c r="E19" s="69" t="s">
        <v>104</v>
      </c>
      <c r="F19" s="225"/>
      <c r="G19" s="21"/>
      <c r="H19" s="21"/>
      <c r="I19" s="20"/>
      <c r="K19" s="14"/>
    </row>
    <row r="20" spans="1:11" ht="15">
      <c r="A20" s="116" t="s">
        <v>100</v>
      </c>
      <c r="B20" s="220">
        <v>15000</v>
      </c>
      <c r="C20" s="4"/>
      <c r="D20" s="20"/>
      <c r="E20" s="69" t="s">
        <v>25</v>
      </c>
      <c r="F20" s="225">
        <v>12500</v>
      </c>
      <c r="G20" s="21"/>
      <c r="H20" s="21"/>
      <c r="I20" s="20"/>
      <c r="K20" s="14"/>
    </row>
    <row r="21" spans="1:11" ht="15">
      <c r="A21" s="116" t="s">
        <v>102</v>
      </c>
      <c r="B21" s="220">
        <v>24000</v>
      </c>
      <c r="C21" s="4"/>
      <c r="D21" s="20"/>
      <c r="E21" s="69" t="s">
        <v>78</v>
      </c>
      <c r="F21" s="225">
        <v>11050</v>
      </c>
      <c r="G21" s="21"/>
      <c r="H21" s="21"/>
      <c r="I21" s="20"/>
      <c r="K21" s="14"/>
    </row>
    <row r="22" spans="1:11" ht="15">
      <c r="A22" s="119" t="s">
        <v>237</v>
      </c>
      <c r="B22" s="277">
        <v>0.25</v>
      </c>
      <c r="C22" s="4"/>
      <c r="D22" s="20"/>
      <c r="E22" s="69" t="s">
        <v>79</v>
      </c>
      <c r="F22" s="225">
        <v>2500</v>
      </c>
      <c r="G22" s="21"/>
      <c r="H22" s="21"/>
      <c r="I22" s="20"/>
      <c r="K22" s="8"/>
    </row>
    <row r="23" spans="1:11" ht="15">
      <c r="A23" s="116" t="s">
        <v>60</v>
      </c>
      <c r="B23" s="221">
        <v>10500</v>
      </c>
      <c r="C23" s="4"/>
      <c r="D23" s="20"/>
      <c r="E23" s="4" t="s">
        <v>254</v>
      </c>
      <c r="F23" s="93"/>
      <c r="G23" s="21"/>
      <c r="H23" s="21"/>
      <c r="I23" s="20"/>
      <c r="K23" s="8"/>
    </row>
    <row r="24" spans="1:11" ht="15">
      <c r="A24" s="97" t="s">
        <v>61</v>
      </c>
      <c r="B24" s="222">
        <v>11500</v>
      </c>
      <c r="C24" s="4"/>
      <c r="D24" s="20"/>
      <c r="E24" s="4" t="s">
        <v>255</v>
      </c>
      <c r="F24" s="93"/>
      <c r="G24" s="21"/>
      <c r="H24" s="21"/>
      <c r="I24" s="53"/>
      <c r="K24" s="8"/>
    </row>
    <row r="25" spans="1:11" ht="15">
      <c r="A25" s="97" t="s">
        <v>105</v>
      </c>
      <c r="B25" s="222">
        <v>12000</v>
      </c>
      <c r="C25" s="4"/>
      <c r="D25" s="20"/>
      <c r="E25" s="20" t="s">
        <v>256</v>
      </c>
      <c r="F25" s="81"/>
      <c r="G25" s="21"/>
      <c r="H25" s="21"/>
      <c r="I25" s="53"/>
      <c r="K25" s="13"/>
    </row>
    <row r="26" spans="1:11" ht="15">
      <c r="A26" s="136" t="s">
        <v>62</v>
      </c>
      <c r="B26" s="223" t="s">
        <v>65</v>
      </c>
      <c r="C26" s="111"/>
      <c r="D26" s="20"/>
      <c r="E26" s="4" t="s">
        <v>257</v>
      </c>
      <c r="F26" s="93"/>
      <c r="G26" s="21"/>
      <c r="H26" s="21"/>
      <c r="I26" s="13"/>
      <c r="J26" s="13"/>
      <c r="K26" s="13"/>
    </row>
    <row r="27" spans="1:11" ht="15">
      <c r="A27" s="226" t="s">
        <v>63</v>
      </c>
      <c r="B27" s="224" t="s">
        <v>66</v>
      </c>
      <c r="C27" s="47"/>
      <c r="D27" s="20"/>
      <c r="E27" s="4" t="s">
        <v>258</v>
      </c>
      <c r="F27" s="328">
        <v>15500</v>
      </c>
      <c r="G27" s="21"/>
      <c r="H27" s="21"/>
      <c r="I27" s="13"/>
      <c r="J27" s="13"/>
      <c r="K27" s="13"/>
    </row>
    <row r="28" spans="1:11" ht="15">
      <c r="A28" s="227" t="s">
        <v>106</v>
      </c>
      <c r="B28" s="224" t="s">
        <v>64</v>
      </c>
      <c r="C28" s="47"/>
      <c r="D28" s="20"/>
      <c r="E28" s="4" t="s">
        <v>259</v>
      </c>
      <c r="F28" s="328">
        <v>13500</v>
      </c>
      <c r="G28" s="20"/>
      <c r="H28" s="20"/>
      <c r="J28" s="13"/>
      <c r="K28" s="13"/>
    </row>
    <row r="29" spans="1:11" ht="15">
      <c r="A29" s="228" t="s">
        <v>67</v>
      </c>
      <c r="B29" s="235">
        <v>480000</v>
      </c>
      <c r="C29" s="4"/>
      <c r="D29" s="20"/>
      <c r="E29" s="4" t="s">
        <v>260</v>
      </c>
      <c r="F29" s="328">
        <v>13250</v>
      </c>
      <c r="G29" s="20"/>
      <c r="H29" s="20"/>
      <c r="J29" s="13"/>
      <c r="K29" s="13"/>
    </row>
    <row r="30" spans="1:11" ht="15">
      <c r="A30" s="119" t="s">
        <v>96</v>
      </c>
      <c r="B30" s="268">
        <v>450</v>
      </c>
      <c r="C30" s="4"/>
      <c r="D30" s="20"/>
      <c r="E30" s="4" t="s">
        <v>261</v>
      </c>
      <c r="F30" s="328">
        <v>8500</v>
      </c>
      <c r="G30" s="20"/>
      <c r="H30" s="20"/>
      <c r="J30" s="13"/>
      <c r="K30" s="13"/>
    </row>
    <row r="31" spans="1:11" ht="15">
      <c r="A31" s="231" t="s">
        <v>97</v>
      </c>
      <c r="B31" s="351">
        <v>230</v>
      </c>
      <c r="C31" s="92"/>
      <c r="D31" s="177"/>
      <c r="E31" s="85" t="s">
        <v>262</v>
      </c>
      <c r="F31" s="329">
        <v>8500</v>
      </c>
      <c r="G31" s="20"/>
      <c r="H31" s="20"/>
      <c r="K31" s="8"/>
    </row>
    <row r="32" spans="1:11" ht="15.75" thickBot="1">
      <c r="A32" s="202" t="s">
        <v>191</v>
      </c>
      <c r="B32" s="316"/>
      <c r="C32" s="296" t="s">
        <v>80</v>
      </c>
      <c r="D32" s="295" t="s">
        <v>1</v>
      </c>
      <c r="E32" s="59"/>
      <c r="F32" s="20"/>
      <c r="G32" s="20"/>
      <c r="H32" s="20"/>
      <c r="K32" s="8"/>
    </row>
    <row r="33" spans="1:11" ht="15">
      <c r="A33" s="438" t="s">
        <v>193</v>
      </c>
      <c r="B33" s="439"/>
      <c r="C33" s="303" t="s">
        <v>210</v>
      </c>
      <c r="D33" s="261">
        <f>+SUM(E78:E81)</f>
        <v>2871720</v>
      </c>
      <c r="E33" s="297"/>
      <c r="F33" s="20"/>
      <c r="G33" s="20"/>
      <c r="H33" s="20"/>
      <c r="K33" s="8"/>
    </row>
    <row r="34" spans="1:11" ht="15">
      <c r="A34" s="446" t="s">
        <v>194</v>
      </c>
      <c r="B34" s="447"/>
      <c r="C34" s="232" t="s">
        <v>83</v>
      </c>
      <c r="D34" s="261">
        <f>+E95</f>
        <v>673150</v>
      </c>
      <c r="E34" s="299"/>
      <c r="F34" s="58"/>
      <c r="G34" s="20"/>
      <c r="H34" s="20"/>
      <c r="K34" s="8"/>
    </row>
    <row r="35" spans="1:11" ht="15">
      <c r="A35" s="446" t="s">
        <v>192</v>
      </c>
      <c r="B35" s="447"/>
      <c r="C35" s="232"/>
      <c r="D35" s="261">
        <f>+D33-D34</f>
        <v>2198570</v>
      </c>
      <c r="E35" s="299"/>
      <c r="F35" s="58"/>
      <c r="G35" s="20"/>
      <c r="H35" s="20"/>
      <c r="K35" s="8"/>
    </row>
    <row r="36" spans="1:11" ht="15">
      <c r="A36" s="446" t="s">
        <v>271</v>
      </c>
      <c r="B36" s="447"/>
      <c r="C36" s="232"/>
      <c r="D36" s="261"/>
      <c r="E36" s="299"/>
      <c r="F36" s="58"/>
      <c r="G36" s="20"/>
      <c r="H36" s="20"/>
      <c r="K36" s="8"/>
    </row>
    <row r="37" spans="1:11" ht="15">
      <c r="A37" s="444" t="s">
        <v>269</v>
      </c>
      <c r="B37" s="445"/>
      <c r="C37" s="232" t="s">
        <v>84</v>
      </c>
      <c r="D37" s="258">
        <f>+E97</f>
        <v>937.5</v>
      </c>
      <c r="E37" s="299"/>
      <c r="F37" s="70"/>
      <c r="G37" s="20"/>
      <c r="H37" s="20"/>
      <c r="K37" s="8"/>
    </row>
    <row r="38" spans="1:11" ht="15">
      <c r="A38" s="444" t="s">
        <v>270</v>
      </c>
      <c r="B38" s="445"/>
      <c r="C38" s="232" t="s">
        <v>84</v>
      </c>
      <c r="D38" s="261">
        <f>+E98</f>
        <v>1500</v>
      </c>
      <c r="E38" s="298"/>
      <c r="F38" s="58"/>
      <c r="G38" s="20"/>
      <c r="H38" s="20"/>
      <c r="K38" s="8"/>
    </row>
    <row r="39" spans="1:11" ht="15">
      <c r="A39" s="444" t="s">
        <v>198</v>
      </c>
      <c r="B39" s="445"/>
      <c r="C39" s="232"/>
      <c r="D39" s="261"/>
      <c r="E39" s="299"/>
      <c r="F39" s="42"/>
      <c r="G39" s="20"/>
      <c r="H39" s="20"/>
      <c r="K39" s="8"/>
    </row>
    <row r="40" spans="1:11" ht="15" customHeight="1">
      <c r="A40" s="436" t="s">
        <v>202</v>
      </c>
      <c r="B40" s="437"/>
      <c r="C40" s="241" t="s">
        <v>178</v>
      </c>
      <c r="D40" s="258"/>
      <c r="E40" s="298"/>
      <c r="F40" s="42"/>
      <c r="G40" s="20"/>
      <c r="H40" s="20"/>
      <c r="K40" s="8"/>
    </row>
    <row r="41" spans="1:11" ht="15" customHeight="1">
      <c r="A41" s="440" t="s">
        <v>278</v>
      </c>
      <c r="B41" s="441"/>
      <c r="C41" s="4"/>
      <c r="D41" s="261">
        <f>+SUM(B23:B25)*13</f>
        <v>442000</v>
      </c>
      <c r="E41" s="299"/>
      <c r="F41" s="42"/>
      <c r="G41" s="20"/>
      <c r="H41" s="20"/>
      <c r="K41" s="8"/>
    </row>
    <row r="42" spans="1:11" ht="15" customHeight="1">
      <c r="A42" s="338" t="s">
        <v>272</v>
      </c>
      <c r="B42" s="339"/>
      <c r="C42" s="4"/>
      <c r="D42" s="261">
        <f>+B29</f>
        <v>480000</v>
      </c>
      <c r="E42" s="299"/>
      <c r="F42" s="42"/>
      <c r="G42" s="20"/>
      <c r="H42" s="20"/>
      <c r="K42" s="8"/>
    </row>
    <row r="43" spans="1:11" ht="15" customHeight="1">
      <c r="A43" s="436" t="s">
        <v>203</v>
      </c>
      <c r="B43" s="437"/>
      <c r="C43" s="241" t="s">
        <v>201</v>
      </c>
      <c r="D43" s="261"/>
      <c r="E43" s="299"/>
      <c r="F43" s="42"/>
      <c r="G43" s="20"/>
      <c r="H43" s="20"/>
      <c r="K43" s="8"/>
    </row>
    <row r="44" spans="1:11" ht="15" customHeight="1">
      <c r="A44" s="286" t="s">
        <v>273</v>
      </c>
      <c r="B44" s="287"/>
      <c r="C44" s="241"/>
      <c r="D44" s="261">
        <v>50000</v>
      </c>
      <c r="E44" s="299"/>
      <c r="F44" s="42"/>
      <c r="G44" s="20"/>
      <c r="H44" s="20"/>
      <c r="K44" s="8"/>
    </row>
    <row r="45" spans="1:11" ht="15">
      <c r="A45" s="442" t="s">
        <v>92</v>
      </c>
      <c r="B45" s="443"/>
      <c r="C45" s="232" t="s">
        <v>107</v>
      </c>
      <c r="D45" s="261">
        <f>+F13</f>
        <v>45000</v>
      </c>
      <c r="E45" s="299"/>
      <c r="F45" s="42"/>
      <c r="G45" s="20"/>
      <c r="H45" s="20"/>
      <c r="K45" s="8"/>
    </row>
    <row r="46" spans="1:11" ht="15">
      <c r="A46" s="442" t="s">
        <v>108</v>
      </c>
      <c r="B46" s="443"/>
      <c r="C46" s="232" t="s">
        <v>87</v>
      </c>
      <c r="D46" s="261">
        <f>+E112</f>
        <v>7200</v>
      </c>
      <c r="E46" s="298"/>
      <c r="F46" s="20"/>
      <c r="G46" s="20"/>
      <c r="H46" s="20"/>
      <c r="K46" s="8"/>
    </row>
    <row r="47" spans="1:11" ht="15">
      <c r="A47" s="442" t="s">
        <v>93</v>
      </c>
      <c r="B47" s="443"/>
      <c r="C47" s="232" t="s">
        <v>91</v>
      </c>
      <c r="D47" s="261">
        <f>+E116</f>
        <v>23000</v>
      </c>
      <c r="E47" s="298"/>
      <c r="F47" s="20"/>
      <c r="G47" s="20"/>
      <c r="H47" s="20"/>
      <c r="K47" s="8"/>
    </row>
    <row r="48" spans="1:11" ht="15">
      <c r="A48" s="324" t="s">
        <v>206</v>
      </c>
      <c r="B48" s="283"/>
      <c r="C48" s="232"/>
      <c r="D48" s="258"/>
      <c r="E48" s="298"/>
      <c r="F48" s="20"/>
      <c r="G48" s="20"/>
      <c r="H48" s="20"/>
      <c r="K48" s="8"/>
    </row>
    <row r="49" spans="1:11" ht="15">
      <c r="A49" s="282" t="s">
        <v>274</v>
      </c>
      <c r="B49" s="283"/>
      <c r="C49" s="232" t="s">
        <v>231</v>
      </c>
      <c r="D49" s="261">
        <f>+E129</f>
        <v>2055</v>
      </c>
      <c r="E49" s="298"/>
      <c r="F49" s="20"/>
      <c r="G49" s="20"/>
      <c r="H49" s="20"/>
      <c r="K49" s="8"/>
    </row>
    <row r="50" spans="1:11" ht="15">
      <c r="A50" s="282" t="s">
        <v>275</v>
      </c>
      <c r="B50" s="283"/>
      <c r="C50" s="232" t="s">
        <v>232</v>
      </c>
      <c r="D50" s="261">
        <f>+E130</f>
        <v>5695</v>
      </c>
      <c r="E50" s="298"/>
      <c r="F50" s="20"/>
      <c r="G50" s="20"/>
      <c r="H50" s="20"/>
      <c r="K50" s="8"/>
    </row>
    <row r="51" spans="1:11" ht="15">
      <c r="A51" s="282" t="s">
        <v>276</v>
      </c>
      <c r="B51" s="283"/>
      <c r="C51" s="232" t="s">
        <v>263</v>
      </c>
      <c r="D51" s="261">
        <f>+E131</f>
        <v>13500</v>
      </c>
      <c r="E51" s="298"/>
      <c r="F51" s="20"/>
      <c r="G51" s="20"/>
      <c r="H51" s="20"/>
      <c r="K51" s="8"/>
    </row>
    <row r="52" spans="1:11" ht="15">
      <c r="A52" s="282" t="s">
        <v>277</v>
      </c>
      <c r="B52" s="283"/>
      <c r="C52" s="232" t="s">
        <v>233</v>
      </c>
      <c r="D52" s="261">
        <f>+E128</f>
        <v>1371.4285714285716</v>
      </c>
      <c r="E52" s="298"/>
      <c r="F52" s="20"/>
      <c r="G52" s="20"/>
      <c r="H52" s="20"/>
      <c r="K52" s="8"/>
    </row>
    <row r="53" spans="1:11" s="2" customFormat="1" ht="28.5" customHeight="1" thickBot="1">
      <c r="A53" s="436" t="s">
        <v>94</v>
      </c>
      <c r="B53" s="437"/>
      <c r="C53" s="240" t="s">
        <v>109</v>
      </c>
      <c r="D53" s="261">
        <f>+E140</f>
        <v>15000</v>
      </c>
      <c r="E53" s="298"/>
      <c r="F53" s="54"/>
      <c r="G53" s="43"/>
      <c r="H53" s="43"/>
      <c r="K53" s="13"/>
    </row>
    <row r="54" spans="1:11" s="2" customFormat="1" ht="15" customHeight="1" thickBot="1">
      <c r="A54" s="284" t="s">
        <v>40</v>
      </c>
      <c r="B54" s="285"/>
      <c r="C54" s="233"/>
      <c r="D54" s="330">
        <f>+(D35+SUM(D37:D38))-SUM(D41:D53)</f>
        <v>1116186.0714285714</v>
      </c>
      <c r="E54" s="300"/>
      <c r="F54" s="54"/>
      <c r="G54" s="43"/>
      <c r="H54" s="43"/>
      <c r="K54" s="13"/>
    </row>
    <row r="55" spans="1:11" s="2" customFormat="1" ht="15" customHeight="1" thickBot="1">
      <c r="A55" s="284" t="s">
        <v>169</v>
      </c>
      <c r="B55" s="285"/>
      <c r="C55" s="233"/>
      <c r="D55" s="331">
        <v>15000</v>
      </c>
      <c r="E55" s="300"/>
      <c r="F55" s="130"/>
      <c r="G55" s="129"/>
      <c r="H55" s="129"/>
      <c r="K55" s="13"/>
    </row>
    <row r="56" spans="1:11" s="2" customFormat="1" ht="15" customHeight="1" thickBot="1">
      <c r="A56" s="284" t="s">
        <v>238</v>
      </c>
      <c r="B56" s="285"/>
      <c r="C56" s="233"/>
      <c r="D56" s="310">
        <f>100%/3</f>
        <v>0.3333333333333333</v>
      </c>
      <c r="E56" s="300"/>
      <c r="F56" s="130"/>
      <c r="G56" s="129"/>
      <c r="H56" s="129"/>
      <c r="K56" s="13"/>
    </row>
    <row r="57" spans="3:11" s="2" customFormat="1" ht="15" customHeight="1" thickBot="1">
      <c r="C57" s="238"/>
      <c r="D57" s="238"/>
      <c r="E57" s="301"/>
      <c r="F57" s="130"/>
      <c r="G57" s="129"/>
      <c r="H57" s="129"/>
      <c r="K57" s="13"/>
    </row>
    <row r="58" spans="1:8" ht="15.75" thickBot="1">
      <c r="A58" s="284" t="s">
        <v>156</v>
      </c>
      <c r="B58" s="285"/>
      <c r="C58" s="122" t="s">
        <v>80</v>
      </c>
      <c r="D58" s="122" t="s">
        <v>207</v>
      </c>
      <c r="E58" s="35" t="s">
        <v>98</v>
      </c>
      <c r="F58" s="306" t="s">
        <v>239</v>
      </c>
      <c r="G58" s="20"/>
      <c r="H58" s="20"/>
    </row>
    <row r="59" spans="1:8" ht="15">
      <c r="A59" s="239" t="s">
        <v>95</v>
      </c>
      <c r="B59" s="229"/>
      <c r="C59" s="302" t="s">
        <v>120</v>
      </c>
      <c r="D59" s="259">
        <f>+B23*13</f>
        <v>136500</v>
      </c>
      <c r="E59" s="304">
        <f>+B24*13</f>
        <v>149500</v>
      </c>
      <c r="F59" s="307">
        <f>+B25*13</f>
        <v>156000</v>
      </c>
      <c r="G59" s="20"/>
      <c r="H59" s="20"/>
    </row>
    <row r="60" spans="1:8" ht="15.75" thickBot="1">
      <c r="A60" s="239" t="s">
        <v>240</v>
      </c>
      <c r="B60" s="229"/>
      <c r="C60" s="254" t="s">
        <v>177</v>
      </c>
      <c r="D60" s="259">
        <f>+$D$54*$D$56</f>
        <v>372062.0238095238</v>
      </c>
      <c r="E60" s="259">
        <f>+$D$54*$D$56</f>
        <v>372062.0238095238</v>
      </c>
      <c r="F60" s="259">
        <f>+$D$54*$D$56</f>
        <v>372062.0238095238</v>
      </c>
      <c r="G60" s="20"/>
      <c r="H60" s="20"/>
    </row>
    <row r="61" spans="1:8" ht="15.75" thickBot="1">
      <c r="A61" s="125" t="s">
        <v>208</v>
      </c>
      <c r="B61" s="230"/>
      <c r="C61" s="35"/>
      <c r="D61" s="260">
        <f>+SUM(D59:D60)</f>
        <v>508562.0238095238</v>
      </c>
      <c r="E61" s="260">
        <f>+SUM(E59:E60)</f>
        <v>521562.0238095238</v>
      </c>
      <c r="F61" s="272">
        <f>+SUM(F59:F60)</f>
        <v>528062.0238095238</v>
      </c>
      <c r="G61" s="20"/>
      <c r="H61" s="20"/>
    </row>
    <row r="62" spans="1:8" ht="15">
      <c r="A62" s="180" t="s">
        <v>211</v>
      </c>
      <c r="B62" s="229"/>
      <c r="C62" s="254"/>
      <c r="D62" s="259"/>
      <c r="E62" s="304"/>
      <c r="F62" s="95"/>
      <c r="G62" s="20"/>
      <c r="H62" s="20"/>
    </row>
    <row r="63" spans="1:8" ht="15.75" thickBot="1">
      <c r="A63" s="247" t="s">
        <v>212</v>
      </c>
      <c r="B63" s="346"/>
      <c r="C63" s="347" t="s">
        <v>241</v>
      </c>
      <c r="D63" s="308">
        <v>13500</v>
      </c>
      <c r="E63" s="308">
        <v>15500</v>
      </c>
      <c r="F63" s="348">
        <v>13250</v>
      </c>
      <c r="G63" s="20"/>
      <c r="H63" s="20"/>
    </row>
    <row r="64" spans="1:14" ht="15.75" thickBot="1">
      <c r="A64" s="125" t="s">
        <v>2</v>
      </c>
      <c r="B64" s="230"/>
      <c r="C64" s="35"/>
      <c r="D64" s="260">
        <f>+D61-D63</f>
        <v>495062.0238095238</v>
      </c>
      <c r="E64" s="260">
        <f>+E61-E63</f>
        <v>506062.0238095238</v>
      </c>
      <c r="F64" s="260">
        <f>+F61-F63</f>
        <v>514812.0238095238</v>
      </c>
      <c r="G64" s="21"/>
      <c r="H64" s="21"/>
      <c r="I64" s="21"/>
      <c r="J64" s="21"/>
      <c r="K64" s="21"/>
      <c r="L64" s="21"/>
      <c r="M64" s="21"/>
      <c r="N64" s="21"/>
    </row>
    <row r="65" spans="1:14" s="311" customFormat="1" ht="15.75" thickBot="1">
      <c r="A65" s="242" t="s">
        <v>215</v>
      </c>
      <c r="B65" s="243"/>
      <c r="C65" s="281" t="s">
        <v>234</v>
      </c>
      <c r="D65" s="312">
        <v>8500</v>
      </c>
      <c r="E65" s="312"/>
      <c r="F65" s="312">
        <v>8500</v>
      </c>
      <c r="G65" s="21"/>
      <c r="H65" s="21"/>
      <c r="I65" s="21"/>
      <c r="J65" s="21"/>
      <c r="K65" s="21"/>
      <c r="L65" s="21"/>
      <c r="M65" s="21"/>
      <c r="N65" s="21"/>
    </row>
    <row r="66" spans="1:14" s="311" customFormat="1" ht="15.75" thickBot="1">
      <c r="A66" s="125" t="s">
        <v>216</v>
      </c>
      <c r="B66" s="230"/>
      <c r="C66" s="35"/>
      <c r="D66" s="260">
        <f>+D64-D65</f>
        <v>486562.0238095238</v>
      </c>
      <c r="E66" s="260">
        <f>+E64-E65</f>
        <v>506062.0238095238</v>
      </c>
      <c r="F66" s="260">
        <f>+F64-F65</f>
        <v>506312.0238095238</v>
      </c>
      <c r="G66" s="21"/>
      <c r="H66" s="21"/>
      <c r="I66" s="21"/>
      <c r="J66" s="21"/>
      <c r="K66" s="21"/>
      <c r="L66" s="21"/>
      <c r="M66" s="21"/>
      <c r="N66" s="21"/>
    </row>
    <row r="67" spans="1:8" ht="15">
      <c r="A67" s="239" t="s">
        <v>213</v>
      </c>
      <c r="B67" s="229"/>
      <c r="C67" s="254"/>
      <c r="D67" s="259"/>
      <c r="E67" s="117"/>
      <c r="F67" s="307"/>
      <c r="G67" s="20"/>
      <c r="H67" s="20"/>
    </row>
    <row r="68" spans="1:8" ht="15">
      <c r="A68" s="239" t="s">
        <v>242</v>
      </c>
      <c r="B68" s="229"/>
      <c r="C68" s="313" t="s">
        <v>223</v>
      </c>
      <c r="D68" s="259">
        <v>15552</v>
      </c>
      <c r="E68" s="259">
        <v>15552</v>
      </c>
      <c r="F68" s="259">
        <v>15552</v>
      </c>
      <c r="G68" s="20"/>
      <c r="H68" s="20"/>
    </row>
    <row r="69" spans="1:8" ht="15">
      <c r="A69" s="239" t="s">
        <v>243</v>
      </c>
      <c r="B69" s="118"/>
      <c r="C69" s="313" t="s">
        <v>224</v>
      </c>
      <c r="D69" s="259"/>
      <c r="E69" s="309">
        <v>17280</v>
      </c>
      <c r="F69" s="307"/>
      <c r="G69" s="20"/>
      <c r="H69" s="20"/>
    </row>
    <row r="70" spans="1:8" ht="15">
      <c r="A70" s="239" t="s">
        <v>230</v>
      </c>
      <c r="B70" s="229"/>
      <c r="C70" s="313" t="s">
        <v>225</v>
      </c>
      <c r="D70" s="259">
        <v>8640</v>
      </c>
      <c r="E70" s="309">
        <v>8640</v>
      </c>
      <c r="F70" s="307"/>
      <c r="G70" s="20"/>
      <c r="H70" s="20"/>
    </row>
    <row r="71" spans="1:8" ht="15.75" thickBot="1">
      <c r="A71" s="247" t="s">
        <v>214</v>
      </c>
      <c r="B71" s="248"/>
      <c r="C71" s="313" t="s">
        <v>226</v>
      </c>
      <c r="D71" s="308"/>
      <c r="E71" s="305"/>
      <c r="F71" s="332">
        <v>6840</v>
      </c>
      <c r="G71" s="20"/>
      <c r="H71" s="20"/>
    </row>
    <row r="72" spans="1:8" ht="15.75" thickBot="1">
      <c r="A72" s="125" t="s">
        <v>228</v>
      </c>
      <c r="B72" s="230"/>
      <c r="C72" s="35"/>
      <c r="D72" s="260">
        <f>+D66-D68-D70</f>
        <v>462370.0238095238</v>
      </c>
      <c r="E72" s="260">
        <f>+E66-E68-E69-E70</f>
        <v>464590.0238095238</v>
      </c>
      <c r="F72" s="260">
        <f>+F66-F68-F71</f>
        <v>483920.0238095238</v>
      </c>
      <c r="G72" s="20"/>
      <c r="H72" s="20"/>
    </row>
    <row r="73" spans="1:8" ht="15.75" thickBot="1">
      <c r="A73" s="125" t="s">
        <v>221</v>
      </c>
      <c r="B73" s="230"/>
      <c r="C73" s="35" t="s">
        <v>222</v>
      </c>
      <c r="D73" s="260">
        <f>28500+((D72-120000)*35%)</f>
        <v>148329.5083333333</v>
      </c>
      <c r="E73" s="260">
        <f>28500+((E72-120000)*35%)</f>
        <v>149106.5083333333</v>
      </c>
      <c r="F73" s="260">
        <f>28500+((F72-120000)*35%)</f>
        <v>155872.0083333333</v>
      </c>
      <c r="G73" s="20"/>
      <c r="H73" s="20"/>
    </row>
    <row r="74" spans="1:8" ht="15.75" thickBot="1">
      <c r="A74" s="242" t="s">
        <v>85</v>
      </c>
      <c r="B74" s="314"/>
      <c r="C74" s="315"/>
      <c r="D74" s="370">
        <f>+E74</f>
        <v>5000</v>
      </c>
      <c r="E74" s="370">
        <f>+$D$55*$D$56</f>
        <v>5000</v>
      </c>
      <c r="F74" s="370">
        <f>+$D$55*$D$56</f>
        <v>5000</v>
      </c>
      <c r="G74" s="20"/>
      <c r="H74" s="20"/>
    </row>
    <row r="75" spans="1:8" ht="15.75" thickBot="1">
      <c r="A75" s="125" t="s">
        <v>229</v>
      </c>
      <c r="B75" s="230"/>
      <c r="C75" s="234"/>
      <c r="D75" s="234">
        <f>+D73-D74</f>
        <v>143329.5083333333</v>
      </c>
      <c r="E75" s="234">
        <f>+E73-E74</f>
        <v>144106.5083333333</v>
      </c>
      <c r="F75" s="234">
        <f>+F73-F74</f>
        <v>150872.0083333333</v>
      </c>
      <c r="G75" s="20"/>
      <c r="H75" s="20"/>
    </row>
    <row r="76" spans="1:8" ht="15">
      <c r="A76" s="69"/>
      <c r="B76" s="110"/>
      <c r="C76" s="110"/>
      <c r="D76" s="110"/>
      <c r="E76" s="110"/>
      <c r="F76" s="54"/>
      <c r="G76" s="20"/>
      <c r="H76" s="20"/>
    </row>
    <row r="77" spans="1:8" ht="15">
      <c r="A77" s="69" t="s">
        <v>196</v>
      </c>
      <c r="B77" s="110"/>
      <c r="C77" s="110"/>
      <c r="D77" s="110"/>
      <c r="E77" s="110"/>
      <c r="F77" s="54"/>
      <c r="G77" s="20"/>
      <c r="H77" s="20"/>
    </row>
    <row r="78" spans="1:8" ht="15">
      <c r="A78" s="69" t="s">
        <v>209</v>
      </c>
      <c r="B78" s="110"/>
      <c r="C78" s="110"/>
      <c r="D78" s="110"/>
      <c r="E78" s="333">
        <f>+B7</f>
        <v>2850000</v>
      </c>
      <c r="F78" s="54"/>
      <c r="G78" s="20"/>
      <c r="H78" s="20"/>
    </row>
    <row r="79" spans="1:8" ht="15">
      <c r="A79" s="69" t="s">
        <v>244</v>
      </c>
      <c r="B79" s="110"/>
      <c r="C79" s="110"/>
      <c r="D79" s="110"/>
      <c r="E79" s="333">
        <f>+(2*12)*B30</f>
        <v>10800</v>
      </c>
      <c r="F79" s="54"/>
      <c r="G79" s="20"/>
      <c r="H79" s="20"/>
    </row>
    <row r="80" spans="1:8" ht="15">
      <c r="A80" s="69" t="s">
        <v>245</v>
      </c>
      <c r="B80" s="110"/>
      <c r="C80" s="110"/>
      <c r="D80" s="110"/>
      <c r="E80" s="333">
        <f>+B31*(2*12)</f>
        <v>5520</v>
      </c>
      <c r="F80" s="54"/>
      <c r="G80" s="20"/>
      <c r="H80" s="20"/>
    </row>
    <row r="81" spans="1:8" ht="15">
      <c r="A81" s="69" t="s">
        <v>246</v>
      </c>
      <c r="B81" s="110"/>
      <c r="C81" s="110"/>
      <c r="D81" s="110"/>
      <c r="E81" s="333">
        <f>+(1*12)*B30</f>
        <v>5400</v>
      </c>
      <c r="F81" s="54"/>
      <c r="G81" s="20"/>
      <c r="H81" s="20"/>
    </row>
    <row r="82" spans="1:8" ht="15">
      <c r="A82" s="47" t="s">
        <v>195</v>
      </c>
      <c r="B82" s="47"/>
      <c r="C82" s="112"/>
      <c r="D82" s="20"/>
      <c r="E82" s="62"/>
      <c r="F82" s="58"/>
      <c r="G82" s="20"/>
      <c r="H82" s="39"/>
    </row>
    <row r="83" spans="1:8" ht="15">
      <c r="A83" s="47" t="s">
        <v>282</v>
      </c>
      <c r="B83" s="47"/>
      <c r="C83" s="112"/>
      <c r="D83" s="20"/>
      <c r="E83" s="325"/>
      <c r="F83" s="58"/>
      <c r="G83" s="20"/>
      <c r="H83" s="39"/>
    </row>
    <row r="84" spans="1:8" ht="15">
      <c r="A84" s="47" t="s">
        <v>280</v>
      </c>
      <c r="B84" s="47"/>
      <c r="C84" s="112"/>
      <c r="D84" s="20"/>
      <c r="E84" s="325">
        <f>+B9</f>
        <v>185000</v>
      </c>
      <c r="F84" s="58"/>
      <c r="G84" s="20"/>
      <c r="H84" s="39"/>
    </row>
    <row r="85" spans="1:8" ht="15">
      <c r="A85" s="47" t="s">
        <v>281</v>
      </c>
      <c r="B85" s="47"/>
      <c r="C85" s="112"/>
      <c r="D85" s="20"/>
      <c r="E85" s="325">
        <f>+B10</f>
        <v>250000</v>
      </c>
      <c r="F85" s="58"/>
      <c r="G85" s="20"/>
      <c r="H85" s="39"/>
    </row>
    <row r="86" spans="1:8" ht="15">
      <c r="A86" s="47" t="s">
        <v>341</v>
      </c>
      <c r="B86" s="47"/>
      <c r="C86" s="112"/>
      <c r="D86" s="20"/>
      <c r="E86" s="325"/>
      <c r="F86" s="58"/>
      <c r="G86" s="20"/>
      <c r="H86" s="39"/>
    </row>
    <row r="87" spans="1:8" ht="15">
      <c r="A87" s="47" t="s">
        <v>324</v>
      </c>
      <c r="B87" s="47"/>
      <c r="C87" s="112"/>
      <c r="D87" s="20"/>
      <c r="E87" s="325">
        <f>+B18*C12</f>
        <v>18750</v>
      </c>
      <c r="F87" s="58"/>
      <c r="G87" s="20"/>
      <c r="H87" s="39"/>
    </row>
    <row r="88" spans="1:8" ht="15">
      <c r="A88" s="47" t="s">
        <v>284</v>
      </c>
      <c r="B88" s="47"/>
      <c r="C88" s="112"/>
      <c r="D88" s="20"/>
      <c r="E88" s="325">
        <f>+E84+E85-E87</f>
        <v>416250</v>
      </c>
      <c r="F88" s="58"/>
      <c r="G88" s="20"/>
      <c r="H88" s="39"/>
    </row>
    <row r="89" spans="1:8" ht="15">
      <c r="A89" s="47" t="s">
        <v>283</v>
      </c>
      <c r="B89" s="47"/>
      <c r="C89" s="112"/>
      <c r="D89" s="20"/>
      <c r="E89" s="325"/>
      <c r="F89" s="58"/>
      <c r="G89" s="20"/>
      <c r="H89" s="39"/>
    </row>
    <row r="90" spans="1:8" ht="15">
      <c r="A90" s="47" t="s">
        <v>285</v>
      </c>
      <c r="B90" s="47"/>
      <c r="C90" s="112"/>
      <c r="D90" s="20"/>
      <c r="E90" s="325">
        <f>+C9</f>
        <v>115000</v>
      </c>
      <c r="F90" s="58"/>
      <c r="G90" s="20"/>
      <c r="H90" s="39"/>
    </row>
    <row r="91" spans="1:8" ht="15">
      <c r="A91" s="47" t="s">
        <v>286</v>
      </c>
      <c r="B91" s="47"/>
      <c r="C91" s="112"/>
      <c r="D91" s="20"/>
      <c r="E91" s="325">
        <f>+C10</f>
        <v>150000</v>
      </c>
      <c r="F91" s="58"/>
      <c r="G91" s="20"/>
      <c r="H91" s="39"/>
    </row>
    <row r="92" spans="1:8" ht="15">
      <c r="A92" s="47" t="s">
        <v>342</v>
      </c>
      <c r="B92" s="47"/>
      <c r="C92" s="112"/>
      <c r="D92" s="20"/>
      <c r="E92" s="317"/>
      <c r="F92" s="58"/>
      <c r="G92" s="20"/>
      <c r="H92" s="39"/>
    </row>
    <row r="93" spans="1:8" ht="15">
      <c r="A93" s="47" t="s">
        <v>323</v>
      </c>
      <c r="B93" s="47"/>
      <c r="C93" s="112"/>
      <c r="D93" s="20"/>
      <c r="E93" s="325">
        <f>+B19*C13</f>
        <v>8100</v>
      </c>
      <c r="F93" s="58"/>
      <c r="G93" s="20"/>
      <c r="H93" s="39"/>
    </row>
    <row r="94" spans="1:8" ht="15">
      <c r="A94" s="47" t="s">
        <v>310</v>
      </c>
      <c r="B94" s="47"/>
      <c r="C94" s="112"/>
      <c r="D94" s="20"/>
      <c r="E94" s="325">
        <f>+E90+E91-E93</f>
        <v>256900</v>
      </c>
      <c r="F94" s="58"/>
      <c r="G94" s="20"/>
      <c r="H94" s="39"/>
    </row>
    <row r="95" spans="1:8" ht="15">
      <c r="A95" s="47" t="s">
        <v>311</v>
      </c>
      <c r="B95" s="47"/>
      <c r="C95" s="112"/>
      <c r="D95" s="20"/>
      <c r="E95" s="325">
        <f>+E88+E94</f>
        <v>673150</v>
      </c>
      <c r="F95" s="58"/>
      <c r="G95" s="20"/>
      <c r="H95" s="39"/>
    </row>
    <row r="96" spans="1:8" ht="15">
      <c r="A96" s="47" t="s">
        <v>287</v>
      </c>
      <c r="B96" s="47"/>
      <c r="D96" s="1"/>
      <c r="E96" s="220"/>
      <c r="F96" s="47"/>
      <c r="G96" s="20"/>
      <c r="H96" s="20"/>
    </row>
    <row r="97" spans="1:8" ht="15">
      <c r="A97" s="47" t="s">
        <v>314</v>
      </c>
      <c r="B97" s="47"/>
      <c r="D97" s="1"/>
      <c r="E97" s="220">
        <f>+((B22/12)*3)*B20</f>
        <v>937.5</v>
      </c>
      <c r="F97" s="47"/>
      <c r="G97" s="20"/>
      <c r="H97" s="20"/>
    </row>
    <row r="98" spans="1:8" ht="15">
      <c r="A98" s="47" t="s">
        <v>315</v>
      </c>
      <c r="B98" s="47"/>
      <c r="D98" s="1"/>
      <c r="E98" s="220">
        <f>+((B22/12)*3)*B21</f>
        <v>1500</v>
      </c>
      <c r="F98" s="47"/>
      <c r="G98" s="20"/>
      <c r="H98" s="20"/>
    </row>
    <row r="99" spans="1:8" ht="15">
      <c r="A99" s="47" t="s">
        <v>199</v>
      </c>
      <c r="B99" s="47"/>
      <c r="D99" s="1"/>
      <c r="E99" s="220"/>
      <c r="F99" s="47"/>
      <c r="G99" s="20"/>
      <c r="H99" s="20"/>
    </row>
    <row r="100" spans="1:8" ht="15">
      <c r="A100" s="47" t="s">
        <v>200</v>
      </c>
      <c r="B100" s="47"/>
      <c r="D100" s="1"/>
      <c r="E100" s="220">
        <f>+(B23+B24+B25)*13</f>
        <v>442000</v>
      </c>
      <c r="F100" s="47"/>
      <c r="G100" s="20"/>
      <c r="H100" s="20"/>
    </row>
    <row r="101" spans="1:8" ht="15">
      <c r="A101" s="47" t="s">
        <v>301</v>
      </c>
      <c r="B101" s="47"/>
      <c r="D101" s="1"/>
      <c r="E101" s="220">
        <f>+B29</f>
        <v>480000</v>
      </c>
      <c r="F101" s="47"/>
      <c r="G101" s="20"/>
      <c r="H101" s="20"/>
    </row>
    <row r="102" spans="1:8" ht="15">
      <c r="A102" s="20" t="s">
        <v>220</v>
      </c>
      <c r="B102" s="20"/>
      <c r="C102" s="20"/>
      <c r="D102" s="20"/>
      <c r="E102" s="20"/>
      <c r="F102" s="20"/>
      <c r="G102" s="20"/>
      <c r="H102" s="20"/>
    </row>
    <row r="103" spans="1:8" ht="15">
      <c r="A103" s="20" t="s">
        <v>335</v>
      </c>
      <c r="B103" s="20"/>
      <c r="C103" s="20"/>
      <c r="D103" s="20"/>
      <c r="E103" s="20"/>
      <c r="F103" s="20"/>
      <c r="G103" s="20"/>
      <c r="H103" s="20"/>
    </row>
    <row r="104" spans="1:8" ht="15">
      <c r="A104" s="20" t="s">
        <v>336</v>
      </c>
      <c r="B104" s="20"/>
      <c r="C104" s="20"/>
      <c r="D104" s="20"/>
      <c r="E104" s="20"/>
      <c r="F104" s="20"/>
      <c r="G104" s="20"/>
      <c r="H104" s="20"/>
    </row>
    <row r="105" spans="1:8" ht="15">
      <c r="A105" s="47" t="s">
        <v>298</v>
      </c>
      <c r="B105" s="67"/>
      <c r="C105" s="67"/>
      <c r="D105" s="67"/>
      <c r="E105" s="76"/>
      <c r="F105" s="20"/>
      <c r="G105" s="20"/>
      <c r="H105" s="20"/>
    </row>
    <row r="106" spans="1:8" ht="15">
      <c r="A106" s="20" t="s">
        <v>115</v>
      </c>
      <c r="B106" s="20"/>
      <c r="C106" s="20"/>
      <c r="D106" s="44"/>
      <c r="E106" s="47"/>
      <c r="F106" s="53"/>
      <c r="G106" s="20"/>
      <c r="H106" s="20"/>
    </row>
    <row r="107" spans="1:8" ht="15">
      <c r="A107" s="20" t="s">
        <v>316</v>
      </c>
      <c r="B107" s="20"/>
      <c r="C107" s="20"/>
      <c r="D107" s="20"/>
      <c r="E107" s="47"/>
      <c r="F107" s="53"/>
      <c r="G107" s="20"/>
      <c r="H107" s="20"/>
    </row>
    <row r="108" spans="1:8" ht="15">
      <c r="A108" s="47" t="s">
        <v>344</v>
      </c>
      <c r="B108" s="47"/>
      <c r="C108" s="47"/>
      <c r="D108" s="47"/>
      <c r="E108" s="47"/>
      <c r="F108" s="53"/>
      <c r="G108" s="20"/>
      <c r="H108" s="20"/>
    </row>
    <row r="109" spans="1:8" ht="15">
      <c r="A109" s="47" t="s">
        <v>343</v>
      </c>
      <c r="B109" s="47"/>
      <c r="C109" s="47"/>
      <c r="D109" s="47"/>
      <c r="E109" s="218"/>
      <c r="F109" s="137"/>
      <c r="G109" s="20"/>
      <c r="H109" s="20"/>
    </row>
    <row r="110" spans="1:8" ht="15">
      <c r="A110" s="47" t="s">
        <v>116</v>
      </c>
      <c r="B110" s="47"/>
      <c r="C110" s="47"/>
      <c r="D110" s="1"/>
      <c r="E110" s="236">
        <f>+F17</f>
        <v>15000</v>
      </c>
      <c r="F110" s="137"/>
      <c r="G110" s="20"/>
      <c r="H110" s="20"/>
    </row>
    <row r="111" spans="1:8" ht="15">
      <c r="A111" s="20" t="s">
        <v>204</v>
      </c>
      <c r="B111" s="20"/>
      <c r="C111" s="20"/>
      <c r="D111" s="1"/>
      <c r="E111" s="236">
        <v>480000</v>
      </c>
      <c r="F111" s="137"/>
      <c r="G111" s="20"/>
      <c r="H111" s="20"/>
    </row>
    <row r="112" spans="1:8" ht="15">
      <c r="A112" s="20" t="s">
        <v>290</v>
      </c>
      <c r="B112" s="20"/>
      <c r="C112" s="20"/>
      <c r="D112" s="1"/>
      <c r="E112" s="236">
        <f>+E111*1.5%</f>
        <v>7200</v>
      </c>
      <c r="F112" s="137"/>
      <c r="G112" s="20"/>
      <c r="H112" s="20"/>
    </row>
    <row r="113" spans="1:8" ht="15">
      <c r="A113" s="47" t="s">
        <v>217</v>
      </c>
      <c r="B113" s="47"/>
      <c r="C113" s="47"/>
      <c r="D113" s="47"/>
      <c r="E113" s="173"/>
      <c r="F113" s="58"/>
      <c r="G113" s="20"/>
      <c r="H113" s="20"/>
    </row>
    <row r="114" spans="1:8" ht="15">
      <c r="A114" s="47" t="s">
        <v>218</v>
      </c>
      <c r="B114" s="47"/>
      <c r="C114" s="47"/>
      <c r="D114" s="47"/>
      <c r="E114" s="173"/>
      <c r="F114" s="58"/>
      <c r="G114" s="20"/>
      <c r="H114" s="20"/>
    </row>
    <row r="115" spans="1:8" ht="15">
      <c r="A115" s="47" t="s">
        <v>219</v>
      </c>
      <c r="B115" s="47"/>
      <c r="C115" s="47"/>
      <c r="D115" s="47"/>
      <c r="E115" s="173"/>
      <c r="F115" s="58"/>
      <c r="G115" s="20"/>
      <c r="H115" s="20"/>
    </row>
    <row r="116" spans="1:8" ht="15">
      <c r="A116" s="237" t="s">
        <v>320</v>
      </c>
      <c r="B116" s="237"/>
      <c r="D116" s="1"/>
      <c r="E116" s="334">
        <v>23000</v>
      </c>
      <c r="F116" s="193"/>
      <c r="G116" s="20"/>
      <c r="H116" s="20"/>
    </row>
    <row r="117" spans="1:8" ht="15">
      <c r="A117" s="47" t="s">
        <v>117</v>
      </c>
      <c r="B117" s="47"/>
      <c r="C117" s="47" t="s">
        <v>181</v>
      </c>
      <c r="D117" s="1"/>
      <c r="E117" s="220">
        <v>16000</v>
      </c>
      <c r="F117" s="58"/>
      <c r="G117" s="20"/>
      <c r="H117" s="20"/>
    </row>
    <row r="118" spans="1:11" ht="15">
      <c r="A118" s="53" t="s">
        <v>279</v>
      </c>
      <c r="B118" s="53"/>
      <c r="C118" s="53"/>
      <c r="D118" s="53"/>
      <c r="E118" s="53"/>
      <c r="F118" s="20"/>
      <c r="G118" s="20"/>
      <c r="H118" s="20"/>
      <c r="K118" s="8"/>
    </row>
    <row r="119" spans="1:11" ht="15">
      <c r="A119" s="53" t="s">
        <v>312</v>
      </c>
      <c r="B119" s="53"/>
      <c r="C119" s="53"/>
      <c r="D119" s="53"/>
      <c r="E119" s="53"/>
      <c r="F119" s="20"/>
      <c r="G119" s="20"/>
      <c r="H119" s="20"/>
      <c r="K119" s="8"/>
    </row>
    <row r="120" spans="1:11" ht="15">
      <c r="A120" s="47" t="s">
        <v>86</v>
      </c>
      <c r="B120" s="47"/>
      <c r="C120" s="47"/>
      <c r="D120" s="47"/>
      <c r="E120" s="220">
        <f>+F7</f>
        <v>40000</v>
      </c>
      <c r="F120" s="20"/>
      <c r="G120" s="20"/>
      <c r="H120" s="20"/>
      <c r="K120" s="8"/>
    </row>
    <row r="121" spans="1:11" ht="15">
      <c r="A121" s="47" t="s">
        <v>110</v>
      </c>
      <c r="B121" s="47"/>
      <c r="C121" s="47"/>
      <c r="D121" s="47"/>
      <c r="E121" s="220">
        <f>+(F8-((F8/10)*3))</f>
        <v>25550</v>
      </c>
      <c r="F121" s="47"/>
      <c r="G121" s="47"/>
      <c r="H121" s="47"/>
      <c r="I121" s="8"/>
      <c r="J121" s="8"/>
      <c r="K121" s="8"/>
    </row>
    <row r="122" spans="1:11" ht="15">
      <c r="A122" s="53" t="s">
        <v>88</v>
      </c>
      <c r="B122" s="53"/>
      <c r="C122" s="53"/>
      <c r="D122" s="53"/>
      <c r="E122" s="235">
        <f>+E120-E121</f>
        <v>14450</v>
      </c>
      <c r="F122" s="47"/>
      <c r="G122" s="47"/>
      <c r="H122" s="47"/>
      <c r="I122" s="8"/>
      <c r="J122" s="8"/>
      <c r="K122" s="8"/>
    </row>
    <row r="123" spans="1:11" ht="15">
      <c r="A123" s="53" t="s">
        <v>111</v>
      </c>
      <c r="B123" s="53"/>
      <c r="C123" s="53"/>
      <c r="D123" s="53"/>
      <c r="E123" s="235"/>
      <c r="F123" s="47"/>
      <c r="G123" s="47"/>
      <c r="H123" s="47"/>
      <c r="I123" s="8"/>
      <c r="J123" s="8"/>
      <c r="K123" s="8"/>
    </row>
    <row r="124" spans="1:11" ht="15">
      <c r="A124" s="47" t="s">
        <v>89</v>
      </c>
      <c r="B124" s="47"/>
      <c r="C124" s="47"/>
      <c r="D124" s="47"/>
      <c r="E124" s="220">
        <f>+F6</f>
        <v>35000</v>
      </c>
      <c r="F124" s="47"/>
      <c r="G124" s="47"/>
      <c r="H124" s="47"/>
      <c r="I124" s="8"/>
      <c r="J124" s="8"/>
      <c r="K124" s="8"/>
    </row>
    <row r="125" spans="1:11" ht="15">
      <c r="A125" s="47" t="s">
        <v>112</v>
      </c>
      <c r="B125" s="47"/>
      <c r="C125" s="47"/>
      <c r="D125" s="47"/>
      <c r="E125" s="220">
        <f>+E122</f>
        <v>14450</v>
      </c>
      <c r="F125" s="47"/>
      <c r="G125" s="47"/>
      <c r="H125" s="47"/>
      <c r="I125" s="8"/>
      <c r="J125" s="8"/>
      <c r="K125" s="8"/>
    </row>
    <row r="126" spans="1:11" ht="15">
      <c r="A126" s="47" t="s">
        <v>90</v>
      </c>
      <c r="B126" s="47"/>
      <c r="C126" s="47"/>
      <c r="D126" s="47"/>
      <c r="E126" s="220">
        <f>+E124-E125</f>
        <v>20550</v>
      </c>
      <c r="F126" s="47"/>
      <c r="G126" s="47"/>
      <c r="H126" s="47"/>
      <c r="I126" s="8"/>
      <c r="J126" s="8"/>
      <c r="K126" s="8"/>
    </row>
    <row r="127" spans="1:11" ht="15">
      <c r="A127" s="53" t="s">
        <v>205</v>
      </c>
      <c r="B127" s="47"/>
      <c r="C127" s="47"/>
      <c r="D127" s="58"/>
      <c r="E127" s="220"/>
      <c r="F127" s="47"/>
      <c r="G127" s="47"/>
      <c r="H127" s="58"/>
      <c r="I127" s="4"/>
      <c r="J127" s="16"/>
      <c r="K127" s="8"/>
    </row>
    <row r="128" spans="1:11" ht="15">
      <c r="A128" s="47" t="s">
        <v>113</v>
      </c>
      <c r="B128" s="47"/>
      <c r="C128" s="53"/>
      <c r="D128" s="58"/>
      <c r="E128" s="220">
        <f>+(F10/(200-25))*3</f>
        <v>1371.4285714285716</v>
      </c>
      <c r="F128" s="53"/>
      <c r="G128" s="53"/>
      <c r="H128" s="54"/>
      <c r="I128" s="4"/>
      <c r="J128" s="10"/>
      <c r="K128" s="8"/>
    </row>
    <row r="129" spans="1:11" ht="15">
      <c r="A129" s="20" t="s">
        <v>114</v>
      </c>
      <c r="B129" s="20"/>
      <c r="C129" s="47"/>
      <c r="D129" s="44"/>
      <c r="E129" s="220">
        <f>+E126/10</f>
        <v>2055</v>
      </c>
      <c r="F129" s="53"/>
      <c r="G129" s="53"/>
      <c r="H129" s="54"/>
      <c r="I129" s="4"/>
      <c r="J129" s="10"/>
      <c r="K129" s="8"/>
    </row>
    <row r="130" spans="1:11" ht="15">
      <c r="A130" s="20" t="s">
        <v>294</v>
      </c>
      <c r="B130" s="20"/>
      <c r="C130" s="20"/>
      <c r="D130" s="44"/>
      <c r="E130" s="220">
        <f>+((425000*0.67)/200)*4</f>
        <v>5695</v>
      </c>
      <c r="F130" s="53"/>
      <c r="G130" s="53"/>
      <c r="H130" s="54"/>
      <c r="I130" s="4"/>
      <c r="J130" s="10"/>
      <c r="K130" s="8"/>
    </row>
    <row r="131" spans="1:11" ht="15">
      <c r="A131" s="20" t="s">
        <v>317</v>
      </c>
      <c r="B131" s="20"/>
      <c r="C131" s="20"/>
      <c r="D131" s="44"/>
      <c r="E131" s="220">
        <f>+F11/F12</f>
        <v>13500</v>
      </c>
      <c r="F131" s="53"/>
      <c r="G131" s="53"/>
      <c r="H131" s="54"/>
      <c r="I131" s="4"/>
      <c r="J131" s="10"/>
      <c r="K131" s="8"/>
    </row>
    <row r="132" spans="1:8" ht="15">
      <c r="A132" s="47" t="s">
        <v>337</v>
      </c>
      <c r="B132" s="67"/>
      <c r="C132" s="67"/>
      <c r="D132" s="67"/>
      <c r="E132" s="76"/>
      <c r="F132" s="20"/>
      <c r="G132" s="20"/>
      <c r="H132" s="20"/>
    </row>
    <row r="133" spans="1:8" ht="15">
      <c r="A133" s="47" t="s">
        <v>338</v>
      </c>
      <c r="B133" s="47"/>
      <c r="C133" s="47"/>
      <c r="D133" s="47"/>
      <c r="E133" s="47"/>
      <c r="F133" s="58"/>
      <c r="G133" s="20"/>
      <c r="H133" s="20"/>
    </row>
    <row r="134" spans="1:8" ht="15">
      <c r="A134" s="47" t="s">
        <v>345</v>
      </c>
      <c r="B134" s="47"/>
      <c r="C134" s="47"/>
      <c r="D134" s="47"/>
      <c r="E134" s="47"/>
      <c r="F134" s="58"/>
      <c r="G134" s="20"/>
      <c r="H134" s="20"/>
    </row>
    <row r="135" spans="1:8" ht="15">
      <c r="A135" s="47" t="s">
        <v>346</v>
      </c>
      <c r="B135" s="47"/>
      <c r="C135" s="47"/>
      <c r="D135" s="47"/>
      <c r="E135" s="47"/>
      <c r="F135" s="58"/>
      <c r="G135" s="20"/>
      <c r="H135" s="20"/>
    </row>
    <row r="136" spans="1:8" ht="15">
      <c r="A136" s="47" t="s">
        <v>347</v>
      </c>
      <c r="B136" s="47"/>
      <c r="C136" s="47"/>
      <c r="D136" s="47"/>
      <c r="E136" s="53"/>
      <c r="F136" s="58"/>
      <c r="G136" s="20"/>
      <c r="H136" s="20"/>
    </row>
    <row r="137" spans="1:8" ht="15">
      <c r="A137" s="47" t="s">
        <v>118</v>
      </c>
      <c r="B137" s="20"/>
      <c r="C137" s="20"/>
      <c r="D137" s="1"/>
      <c r="E137" s="236">
        <v>12500</v>
      </c>
      <c r="F137" s="20"/>
      <c r="G137" s="20"/>
      <c r="H137" s="20"/>
    </row>
    <row r="138" spans="1:8" ht="15">
      <c r="A138" s="53" t="s">
        <v>291</v>
      </c>
      <c r="B138" s="65"/>
      <c r="C138" s="66"/>
      <c r="D138" s="1"/>
      <c r="E138" s="235">
        <v>11050</v>
      </c>
      <c r="F138" s="20"/>
      <c r="G138" s="20"/>
      <c r="H138" s="20"/>
    </row>
    <row r="139" spans="1:8" ht="15">
      <c r="A139" s="53" t="s">
        <v>119</v>
      </c>
      <c r="B139" s="43"/>
      <c r="C139" s="53"/>
      <c r="D139" s="1"/>
      <c r="E139" s="235">
        <v>2500</v>
      </c>
      <c r="F139" s="20"/>
      <c r="G139" s="20"/>
      <c r="H139" s="20"/>
    </row>
    <row r="140" spans="1:8" ht="15">
      <c r="A140" s="53" t="s">
        <v>292</v>
      </c>
      <c r="B140" s="43"/>
      <c r="C140" s="53"/>
      <c r="D140" s="1"/>
      <c r="E140" s="235">
        <f>+E137+E139</f>
        <v>15000</v>
      </c>
      <c r="F140" s="20"/>
      <c r="G140" s="20"/>
      <c r="H140" s="20"/>
    </row>
    <row r="141" spans="1:8" ht="15">
      <c r="A141" s="20" t="s">
        <v>227</v>
      </c>
      <c r="B141" s="20"/>
      <c r="C141" s="20"/>
      <c r="D141" s="39"/>
      <c r="E141" s="20"/>
      <c r="F141" s="20"/>
      <c r="G141" s="20"/>
      <c r="H141" s="20"/>
    </row>
    <row r="142" spans="1:8" ht="15">
      <c r="A142" s="47" t="s">
        <v>348</v>
      </c>
      <c r="B142" s="47"/>
      <c r="C142" s="47"/>
      <c r="D142" s="47"/>
      <c r="E142" s="20"/>
      <c r="F142" s="59"/>
      <c r="G142" s="20"/>
      <c r="H142" s="20"/>
    </row>
    <row r="143" spans="1:8" ht="15">
      <c r="A143" s="20" t="s">
        <v>352</v>
      </c>
      <c r="B143" s="20"/>
      <c r="C143" s="20"/>
      <c r="D143" s="20"/>
      <c r="E143" s="20"/>
      <c r="F143" s="20"/>
      <c r="G143" s="20"/>
      <c r="H143" s="20"/>
    </row>
    <row r="144" spans="1:8" ht="15">
      <c r="A144" s="1" t="s">
        <v>351</v>
      </c>
      <c r="D144" s="1"/>
      <c r="F144" s="20"/>
      <c r="G144" s="20"/>
      <c r="H144" s="20"/>
    </row>
    <row r="145" spans="1:8" ht="15">
      <c r="A145" s="1" t="s">
        <v>349</v>
      </c>
      <c r="D145" s="1"/>
      <c r="F145" s="20"/>
      <c r="G145" s="20"/>
      <c r="H145" s="20"/>
    </row>
    <row r="146" spans="1:8" ht="15">
      <c r="A146" s="20" t="s">
        <v>350</v>
      </c>
      <c r="B146" s="20"/>
      <c r="C146" s="20"/>
      <c r="D146" s="20"/>
      <c r="E146" s="20"/>
      <c r="F146" s="20"/>
      <c r="G146" s="20"/>
      <c r="H146" s="20"/>
    </row>
    <row r="147" spans="1:8" ht="15">
      <c r="A147" s="20" t="s">
        <v>354</v>
      </c>
      <c r="B147" s="20"/>
      <c r="C147" s="20"/>
      <c r="D147" s="20"/>
      <c r="E147" s="20"/>
      <c r="F147" s="20"/>
      <c r="G147" s="20"/>
      <c r="H147" s="20"/>
    </row>
    <row r="148" spans="1:8" ht="15">
      <c r="A148" s="20" t="s">
        <v>353</v>
      </c>
      <c r="B148" s="20"/>
      <c r="C148" s="20"/>
      <c r="D148" s="20"/>
      <c r="E148" s="20"/>
      <c r="F148" s="20"/>
      <c r="G148" s="20"/>
      <c r="H148" s="20"/>
    </row>
    <row r="149" spans="1:8" ht="15">
      <c r="A149" s="47" t="s">
        <v>339</v>
      </c>
      <c r="B149" s="47"/>
      <c r="C149" s="47"/>
      <c r="D149" s="47"/>
      <c r="E149" s="47"/>
      <c r="F149" s="47"/>
      <c r="G149" s="20"/>
      <c r="H149" s="20"/>
    </row>
    <row r="150" spans="1:8" ht="15">
      <c r="A150" s="47" t="s">
        <v>340</v>
      </c>
      <c r="B150" s="47"/>
      <c r="C150" s="47"/>
      <c r="D150" s="47"/>
      <c r="E150" s="47"/>
      <c r="F150" s="47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  <row r="152" spans="1:8" ht="15">
      <c r="A152" s="20"/>
      <c r="B152" s="20"/>
      <c r="C152" s="20"/>
      <c r="D152" s="20"/>
      <c r="E152" s="20"/>
      <c r="F152" s="20"/>
      <c r="G152" s="20"/>
      <c r="H152" s="20"/>
    </row>
    <row r="153" spans="1:8" ht="15">
      <c r="A153" s="39"/>
      <c r="B153" s="39"/>
      <c r="C153" s="39"/>
      <c r="D153" s="20"/>
      <c r="E153" s="20"/>
      <c r="F153" s="39"/>
      <c r="G153" s="20"/>
      <c r="H153" s="20"/>
    </row>
    <row r="154" spans="1:8" ht="15">
      <c r="A154" s="39"/>
      <c r="B154" s="39"/>
      <c r="C154" s="39"/>
      <c r="D154" s="20"/>
      <c r="E154" s="20"/>
      <c r="F154" s="39"/>
      <c r="G154" s="20"/>
      <c r="H154" s="20"/>
    </row>
    <row r="155" spans="1:8" ht="15">
      <c r="A155" s="67"/>
      <c r="B155" s="67"/>
      <c r="C155" s="67"/>
      <c r="D155" s="20"/>
      <c r="E155" s="20"/>
      <c r="F155" s="20"/>
      <c r="G155" s="20"/>
      <c r="H155" s="20"/>
    </row>
    <row r="156" spans="1:8" ht="15">
      <c r="A156" s="67"/>
      <c r="B156" s="67"/>
      <c r="C156" s="67"/>
      <c r="D156" s="20"/>
      <c r="E156" s="20"/>
      <c r="F156" s="20"/>
      <c r="G156" s="20"/>
      <c r="H156" s="20"/>
    </row>
    <row r="157" spans="1:8" ht="15">
      <c r="A157" s="20"/>
      <c r="B157" s="20"/>
      <c r="C157" s="20"/>
      <c r="D157" s="20"/>
      <c r="E157" s="59"/>
      <c r="F157" s="77"/>
      <c r="G157" s="20"/>
      <c r="H157" s="20"/>
    </row>
    <row r="158" spans="1:8" ht="15">
      <c r="A158" s="39"/>
      <c r="B158" s="39"/>
      <c r="C158" s="39"/>
      <c r="D158" s="20"/>
      <c r="E158" s="20"/>
      <c r="F158" s="42"/>
      <c r="G158" s="20"/>
      <c r="H158" s="20"/>
    </row>
    <row r="159" spans="1:8" ht="15">
      <c r="A159" s="20"/>
      <c r="B159" s="20"/>
      <c r="C159" s="20"/>
      <c r="D159" s="20"/>
      <c r="E159" s="20"/>
      <c r="F159" s="44"/>
      <c r="G159" s="20"/>
      <c r="H159" s="20"/>
    </row>
    <row r="160" spans="1:9" ht="15">
      <c r="A160" s="20"/>
      <c r="B160" s="20"/>
      <c r="C160" s="20"/>
      <c r="D160" s="20"/>
      <c r="E160" s="49"/>
      <c r="F160" s="44"/>
      <c r="G160" s="39"/>
      <c r="H160" s="39"/>
      <c r="I160" s="27"/>
    </row>
    <row r="161" spans="1:8" ht="15">
      <c r="A161" s="20"/>
      <c r="B161" s="20"/>
      <c r="C161" s="20"/>
      <c r="D161" s="20"/>
      <c r="E161" s="49"/>
      <c r="F161" s="44"/>
      <c r="G161" s="20"/>
      <c r="H161" s="20"/>
    </row>
    <row r="162" spans="1:8" ht="15">
      <c r="A162" s="20"/>
      <c r="B162" s="20"/>
      <c r="C162" s="20"/>
      <c r="D162" s="20"/>
      <c r="E162" s="49"/>
      <c r="F162" s="44"/>
      <c r="G162" s="20"/>
      <c r="H162" s="20"/>
    </row>
    <row r="163" spans="1:8" ht="15">
      <c r="A163" s="39"/>
      <c r="B163" s="39"/>
      <c r="C163" s="39"/>
      <c r="D163" s="20"/>
      <c r="E163" s="49"/>
      <c r="F163" s="42"/>
      <c r="G163" s="20"/>
      <c r="H163" s="20"/>
    </row>
    <row r="164" spans="1:8" ht="15">
      <c r="A164" s="20"/>
      <c r="B164" s="78"/>
      <c r="C164" s="20"/>
      <c r="D164" s="20"/>
      <c r="E164" s="64"/>
      <c r="F164" s="20"/>
      <c r="G164" s="20"/>
      <c r="H164" s="20"/>
    </row>
    <row r="165" spans="1:8" ht="15">
      <c r="A165" s="39"/>
      <c r="B165" s="20"/>
      <c r="C165" s="20"/>
      <c r="D165" s="20"/>
      <c r="E165" s="20"/>
      <c r="F165" s="39"/>
      <c r="G165" s="20"/>
      <c r="H165" s="20"/>
    </row>
    <row r="166" spans="1:8" ht="15">
      <c r="A166" s="39"/>
      <c r="B166" s="39"/>
      <c r="C166" s="39"/>
      <c r="D166" s="39"/>
      <c r="E166" s="39"/>
      <c r="F166" s="39"/>
      <c r="G166" s="20"/>
      <c r="H166" s="20"/>
    </row>
    <row r="167" spans="1:8" ht="15">
      <c r="A167" s="39"/>
      <c r="B167" s="39"/>
      <c r="C167" s="39"/>
      <c r="D167" s="39"/>
      <c r="E167" s="39"/>
      <c r="F167" s="39"/>
      <c r="G167" s="20"/>
      <c r="H167" s="20"/>
    </row>
    <row r="168" spans="1:8" ht="15">
      <c r="A168" s="20"/>
      <c r="B168" s="20"/>
      <c r="C168" s="20"/>
      <c r="D168" s="20"/>
      <c r="E168" s="20"/>
      <c r="F168" s="44"/>
      <c r="G168" s="20"/>
      <c r="H168" s="20"/>
    </row>
    <row r="169" spans="1:8" ht="15">
      <c r="A169" s="20"/>
      <c r="B169" s="20"/>
      <c r="C169" s="20"/>
      <c r="D169" s="20"/>
      <c r="E169" s="64"/>
      <c r="F169" s="44"/>
      <c r="G169" s="20"/>
      <c r="H169" s="20"/>
    </row>
    <row r="170" spans="1:8" ht="15">
      <c r="A170" s="20"/>
      <c r="B170" s="20"/>
      <c r="C170" s="20"/>
      <c r="D170" s="20"/>
      <c r="E170" s="64"/>
      <c r="F170" s="44"/>
      <c r="G170" s="20"/>
      <c r="H170" s="20"/>
    </row>
    <row r="171" spans="1:8" ht="15">
      <c r="A171" s="20"/>
      <c r="B171" s="20"/>
      <c r="C171" s="20"/>
      <c r="D171" s="20"/>
      <c r="E171" s="64"/>
      <c r="F171" s="44"/>
      <c r="G171" s="20"/>
      <c r="H171" s="20"/>
    </row>
    <row r="172" spans="1:8" ht="15">
      <c r="A172" s="20"/>
      <c r="B172" s="20"/>
      <c r="C172" s="20"/>
      <c r="D172" s="20"/>
      <c r="E172" s="64"/>
      <c r="F172" s="44"/>
      <c r="G172" s="20"/>
      <c r="H172" s="20"/>
    </row>
    <row r="173" spans="1:8" ht="15">
      <c r="A173" s="20"/>
      <c r="B173" s="20"/>
      <c r="C173" s="20"/>
      <c r="D173" s="20"/>
      <c r="E173" s="64"/>
      <c r="F173" s="44"/>
      <c r="G173" s="20"/>
      <c r="H173" s="20"/>
    </row>
    <row r="174" spans="1:8" ht="15">
      <c r="A174" s="39"/>
      <c r="B174" s="39"/>
      <c r="C174" s="39"/>
      <c r="D174" s="39"/>
      <c r="E174" s="39"/>
      <c r="F174" s="42"/>
      <c r="G174" s="20"/>
      <c r="H174" s="20"/>
    </row>
    <row r="175" spans="1:8" ht="15">
      <c r="A175" s="39"/>
      <c r="B175" s="39"/>
      <c r="C175" s="39"/>
      <c r="D175" s="20"/>
      <c r="E175" s="49"/>
      <c r="F175" s="42"/>
      <c r="G175" s="20"/>
      <c r="H175" s="20"/>
    </row>
    <row r="176" spans="1:8" ht="15">
      <c r="A176" s="39"/>
      <c r="B176" s="39"/>
      <c r="C176" s="39"/>
      <c r="D176" s="39"/>
      <c r="E176" s="20"/>
      <c r="F176" s="20"/>
      <c r="G176" s="20"/>
      <c r="H176" s="20"/>
    </row>
    <row r="177" spans="1:8" ht="15">
      <c r="A177" s="20"/>
      <c r="B177" s="20"/>
      <c r="C177" s="20"/>
      <c r="D177" s="44"/>
      <c r="E177" s="20"/>
      <c r="F177" s="20"/>
      <c r="G177" s="20"/>
      <c r="H177" s="20"/>
    </row>
    <row r="178" spans="1:8" ht="15">
      <c r="A178" s="20"/>
      <c r="B178" s="20"/>
      <c r="C178" s="20"/>
      <c r="D178" s="44"/>
      <c r="E178" s="20"/>
      <c r="F178" s="20"/>
      <c r="G178" s="20"/>
      <c r="H178" s="20"/>
    </row>
    <row r="179" spans="1:8" ht="15">
      <c r="A179" s="20"/>
      <c r="B179" s="20"/>
      <c r="C179" s="20"/>
      <c r="D179" s="20"/>
      <c r="E179" s="20"/>
      <c r="F179" s="20"/>
      <c r="G179" s="20"/>
      <c r="H179" s="20"/>
    </row>
    <row r="180" spans="1:8" ht="15">
      <c r="A180" s="20"/>
      <c r="B180" s="20"/>
      <c r="C180" s="20"/>
      <c r="D180" s="44"/>
      <c r="E180" s="20"/>
      <c r="F180" s="20"/>
      <c r="G180" s="20"/>
      <c r="H180" s="20"/>
    </row>
    <row r="181" spans="1:8" ht="15">
      <c r="A181" s="20"/>
      <c r="B181" s="20"/>
      <c r="C181" s="20"/>
      <c r="D181" s="44"/>
      <c r="E181" s="20"/>
      <c r="F181" s="20"/>
      <c r="G181" s="20"/>
      <c r="H181" s="20"/>
    </row>
    <row r="182" spans="1:8" ht="15">
      <c r="A182" s="20"/>
      <c r="B182" s="20"/>
      <c r="C182" s="20"/>
      <c r="D182" s="44"/>
      <c r="E182" s="20"/>
      <c r="F182" s="20"/>
      <c r="G182" s="20"/>
      <c r="H182" s="20"/>
    </row>
    <row r="183" spans="1:8" ht="15">
      <c r="A183" s="20"/>
      <c r="B183" s="20"/>
      <c r="C183" s="20"/>
      <c r="D183" s="44"/>
      <c r="E183" s="20"/>
      <c r="F183" s="20"/>
      <c r="G183" s="20"/>
      <c r="H183" s="20"/>
    </row>
    <row r="184" spans="1:8" ht="15">
      <c r="A184" s="20"/>
      <c r="B184" s="20"/>
      <c r="C184" s="20"/>
      <c r="D184" s="44"/>
      <c r="E184" s="20"/>
      <c r="F184" s="20"/>
      <c r="G184" s="20"/>
      <c r="H184" s="20"/>
    </row>
    <row r="185" spans="1:8" ht="15">
      <c r="A185" s="20"/>
      <c r="B185" s="20"/>
      <c r="C185" s="20"/>
      <c r="D185" s="44"/>
      <c r="E185" s="20"/>
      <c r="F185" s="20"/>
      <c r="G185" s="20"/>
      <c r="H185" s="20"/>
    </row>
    <row r="186" spans="1:8" ht="15">
      <c r="A186" s="20"/>
      <c r="B186" s="20"/>
      <c r="C186" s="20"/>
      <c r="D186" s="44"/>
      <c r="E186" s="20"/>
      <c r="F186" s="20"/>
      <c r="G186" s="20"/>
      <c r="H186" s="20"/>
    </row>
    <row r="187" spans="1:8" ht="15">
      <c r="A187" s="20"/>
      <c r="B187" s="20"/>
      <c r="C187" s="20"/>
      <c r="D187" s="44"/>
      <c r="E187" s="20"/>
      <c r="F187" s="20"/>
      <c r="G187" s="20"/>
      <c r="H187" s="20"/>
    </row>
    <row r="188" spans="1:8" ht="15">
      <c r="A188" s="79"/>
      <c r="B188" s="20"/>
      <c r="C188" s="20"/>
      <c r="D188" s="44"/>
      <c r="E188" s="20"/>
      <c r="F188" s="20"/>
      <c r="G188" s="20"/>
      <c r="H188" s="20"/>
    </row>
    <row r="189" spans="1:8" ht="15">
      <c r="A189" s="79"/>
      <c r="B189" s="20"/>
      <c r="C189" s="20"/>
      <c r="D189" s="44"/>
      <c r="E189" s="20"/>
      <c r="F189" s="20"/>
      <c r="G189" s="20"/>
      <c r="H189" s="20"/>
    </row>
    <row r="190" spans="1:8" ht="15">
      <c r="A190" s="79"/>
      <c r="B190" s="20"/>
      <c r="C190" s="20"/>
      <c r="D190" s="44"/>
      <c r="E190" s="20"/>
      <c r="F190" s="20"/>
      <c r="G190" s="20"/>
      <c r="H190" s="20"/>
    </row>
  </sheetData>
  <sheetProtection/>
  <mergeCells count="14">
    <mergeCell ref="A37:B37"/>
    <mergeCell ref="A35:B35"/>
    <mergeCell ref="A36:B36"/>
    <mergeCell ref="A43:B43"/>
    <mergeCell ref="A53:B53"/>
    <mergeCell ref="A33:B33"/>
    <mergeCell ref="A41:B41"/>
    <mergeCell ref="A47:B47"/>
    <mergeCell ref="A38:B38"/>
    <mergeCell ref="A39:B39"/>
    <mergeCell ref="A40:B40"/>
    <mergeCell ref="A45:B45"/>
    <mergeCell ref="A46:B46"/>
    <mergeCell ref="A34:B34"/>
  </mergeCells>
  <printOptions horizontalCentered="1"/>
  <pageMargins left="0.7086614173228347" right="0.7086614173228347" top="0.8661417322834646" bottom="0.7480314960629921" header="0.31496062992125984" footer="0.31496062992125984"/>
  <pageSetup horizontalDpi="600" verticalDpi="600" orientation="landscape" paperSize="9" r:id="rId2"/>
  <headerFooter>
    <oddHeader>&amp;L&amp;"-,Negrita"&amp;K00-023GUÍA DE TRABAJOS PRÁCTICOS.
UNIDAD VI&amp;R&amp;"-,Negrita"&amp;K00-024Carolina Andrea Reydak</oddHeader>
    <oddFooter>&amp;L&amp;G &amp;C&amp;"-,Negrita"&amp;K00-029UCC. FACEA. 
IMPUESTOS I. Cát. "B"&amp;RPágina &amp;P de &amp;N</oddFooter>
  </headerFooter>
  <ignoredErrors>
    <ignoredError sqref="D41" formulaRange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Reydak</cp:lastModifiedBy>
  <cp:lastPrinted>2014-09-22T03:09:37Z</cp:lastPrinted>
  <dcterms:created xsi:type="dcterms:W3CDTF">2013-12-27T15:56:41Z</dcterms:created>
  <dcterms:modified xsi:type="dcterms:W3CDTF">2014-09-22T13:56:15Z</dcterms:modified>
  <cp:category/>
  <cp:version/>
  <cp:contentType/>
  <cp:contentStatus/>
</cp:coreProperties>
</file>