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2925" activeTab="2"/>
  </bookViews>
  <sheets>
    <sheet name="4.01" sheetId="1" r:id="rId1"/>
    <sheet name="4.02" sheetId="2" r:id="rId2"/>
    <sheet name="4.03" sheetId="3" r:id="rId3"/>
  </sheets>
  <definedNames/>
  <calcPr fullCalcOnLoad="1"/>
</workbook>
</file>

<file path=xl/sharedStrings.xml><?xml version="1.0" encoding="utf-8"?>
<sst xmlns="http://schemas.openxmlformats.org/spreadsheetml/2006/main" count="248" uniqueCount="200">
  <si>
    <t>Cónyuge</t>
  </si>
  <si>
    <t>Subtotal</t>
  </si>
  <si>
    <t>RESOLUCIÓN EJERCICIO Nº 4.01. CRITERIOS DE IMPUTACIÓN - CASOS ESPECIALES</t>
  </si>
  <si>
    <t xml:space="preserve">2) Las diferencias de impuestos provenientes de ajustes se computan en el balance impositivo correspondiente al ejercicio en que se determinen o paguen , </t>
  </si>
  <si>
    <t>RESOLUCIÓN EJERCICIO Nº 4.02 QUEBRANTOS IMPOSITIVOS</t>
  </si>
  <si>
    <t>Socio sociedad</t>
  </si>
  <si>
    <t>TOTAL</t>
  </si>
  <si>
    <t>Honorarios profesionales</t>
  </si>
  <si>
    <t xml:space="preserve">Subtotal </t>
  </si>
  <si>
    <t>SUBTOTAL</t>
  </si>
  <si>
    <t>DEDUCCIONES PERSONALES</t>
  </si>
  <si>
    <t>DEDUCCIONES GENERALES</t>
  </si>
  <si>
    <t>GANANCIA NETA SUJETA AL IMPUESTO</t>
  </si>
  <si>
    <t>según lo establecido por la ley.</t>
  </si>
  <si>
    <t>Retenciones impuesto a las ganancias</t>
  </si>
  <si>
    <t>Impuesto a pagar</t>
  </si>
  <si>
    <t xml:space="preserve">Aportes caja de profesionales </t>
  </si>
  <si>
    <t>Aportes obra social</t>
  </si>
  <si>
    <t>Quebranto periodo fiscal 2012</t>
  </si>
  <si>
    <t>Datos periodo fiscal 2013</t>
  </si>
  <si>
    <t>Aportes caja profesional</t>
  </si>
  <si>
    <t>RESULTADO FINAL</t>
  </si>
  <si>
    <t>Hijo incapacitado para trabajar</t>
  </si>
  <si>
    <t>Ganancia mínima no imponible</t>
  </si>
  <si>
    <t>Deducciones especiales (4ta categoría)</t>
  </si>
  <si>
    <t>Retenciones Imp. a las Ganancias</t>
  </si>
  <si>
    <t>Primera categoría</t>
  </si>
  <si>
    <t>Segunda categoría</t>
  </si>
  <si>
    <t>Tercera categoría</t>
  </si>
  <si>
    <t>Cuarta categoría</t>
  </si>
  <si>
    <t>Participación sociedad</t>
  </si>
  <si>
    <t>Deducción especial (4ta categoría)</t>
  </si>
  <si>
    <t>RESOLUCIÓN EJERCICIO Nº 4.03 DEDUCCIONES GENERALES Y CONCEPTOS NO ADMITIDOS COMO DEDUCCIONES</t>
  </si>
  <si>
    <t xml:space="preserve">Director Rodríguez                        </t>
  </si>
  <si>
    <t xml:space="preserve">Director Cuesta        </t>
  </si>
  <si>
    <t xml:space="preserve">    Representan la base imponible para el Impuesto a las ganancias de cada director</t>
  </si>
  <si>
    <t xml:space="preserve">según el método elegido para la imputación de gastos. En el caso de Inducor S.A., al ser renta de Tercera Categoría, el criterio de imputación será el </t>
  </si>
  <si>
    <t>Gastos de mantenimiento</t>
  </si>
  <si>
    <t>Alquiler departamento</t>
  </si>
  <si>
    <t xml:space="preserve">Gastos de mantenimiento </t>
  </si>
  <si>
    <t>Arrendamiento campos santa rosa</t>
  </si>
  <si>
    <t>Arrendamiento campos Santa Rosa</t>
  </si>
  <si>
    <t>Gastos de sepelio</t>
  </si>
  <si>
    <t>Donaciones</t>
  </si>
  <si>
    <t>3) DETERMINACION DEL IMPUESTO A PAGAR</t>
  </si>
  <si>
    <t>RESULTADO NETO TOTAL</t>
  </si>
  <si>
    <t xml:space="preserve">GANANCIA NETA DEL PERIODO </t>
  </si>
  <si>
    <t>Póliza</t>
  </si>
  <si>
    <t>Int. Préstamo a familiar</t>
  </si>
  <si>
    <t>Intereses préstamo a familiar</t>
  </si>
  <si>
    <t xml:space="preserve">Tercera Categoría </t>
  </si>
  <si>
    <t>Intereses préstamo compañero</t>
  </si>
  <si>
    <t>Servicios domésticos</t>
  </si>
  <si>
    <t xml:space="preserve">Director López         </t>
  </si>
  <si>
    <t xml:space="preserve">8) Opción a). </t>
  </si>
  <si>
    <t>atribuyéndola a familiares. Esto se encuentra establecido en el articulo 88 inciso c).</t>
  </si>
  <si>
    <t>PASO 2 ) COMPENSACIÓN DENTRO DEL PERIODO FISCAL</t>
  </si>
  <si>
    <t>PASO 2 ) COMPENSACIÓN DENTRO DEL PERÍODO FISCAL</t>
  </si>
  <si>
    <t>3) DETERMINACIÓN DEL IMPUESTO</t>
  </si>
  <si>
    <t xml:space="preserve">ganancia o en calidad de sueldo y todo concepto que signifique un retiro a cuenta de utilidades. </t>
  </si>
  <si>
    <t>Cuadro de Resultados 2014</t>
  </si>
  <si>
    <t>Ventas del ejercicio</t>
  </si>
  <si>
    <t>devengado por lo que deberá deducir de su declaración jurada correspondiente al periodo fiscal 2014 el gasto correspondiente a la diferencia del impuesto</t>
  </si>
  <si>
    <t xml:space="preserve"> año 2012 . Esto se encuentra establecido en el articulo 18, párrafo 5 de la ley.</t>
  </si>
  <si>
    <t>Gastos Administrativos</t>
  </si>
  <si>
    <t>RESULTADO BRUTO</t>
  </si>
  <si>
    <t>En el Cuadro de Resultados del balance 2014 dentro del rubro "Gastos Administrativos" aparecerá la diferencia del Imp. IIBB :</t>
  </si>
  <si>
    <t>Gastos Financieros</t>
  </si>
  <si>
    <t>Costo de Ventas</t>
  </si>
  <si>
    <t xml:space="preserve">Ganancia por descuento </t>
  </si>
  <si>
    <t>Local comercial</t>
  </si>
  <si>
    <t xml:space="preserve"> (art.18 LIG / art. 31 DR)</t>
  </si>
  <si>
    <t>EJERCICIO 2</t>
  </si>
  <si>
    <t>EJERCICIO 1</t>
  </si>
  <si>
    <t>PASO 1) DETERMINACION DE LA GANANCIA  DE CADA CATEGORÍA</t>
  </si>
  <si>
    <t>Ley N°26.063</t>
  </si>
  <si>
    <t>Amortización local comercial</t>
  </si>
  <si>
    <t>Segunda Categoría</t>
  </si>
  <si>
    <t>Primera Categoría</t>
  </si>
  <si>
    <t>Cuarta Categoría</t>
  </si>
  <si>
    <t>Gastos de Comercialización</t>
  </si>
  <si>
    <t>A continuación se presenta el cuadro de resultado del período 2014 donde se vera reflejado dicha ganancia por descuento sobre la deuda.</t>
  </si>
  <si>
    <t>L. art. 79 inc. f)</t>
  </si>
  <si>
    <t>L. art. 81 inc. d)</t>
  </si>
  <si>
    <t>L. art. 49 inc. b)</t>
  </si>
  <si>
    <t>L. art. 41 inc. a)</t>
  </si>
  <si>
    <t>L. art. 85 inc. a)</t>
  </si>
  <si>
    <t xml:space="preserve">L. art. 83 </t>
  </si>
  <si>
    <t>L. art. 45 inciso a)</t>
  </si>
  <si>
    <t>L. art 81 inc. B) /L. art.122 DR</t>
  </si>
  <si>
    <t>L. art. 23 inc. a)</t>
  </si>
  <si>
    <t>L. art. 23 inc. b)</t>
  </si>
  <si>
    <t>L. art 23. inc. c)</t>
  </si>
  <si>
    <t xml:space="preserve">L. art . 90 </t>
  </si>
  <si>
    <t>L. art. 80</t>
  </si>
  <si>
    <t>L. art 81 inc. i) / L. art. 22</t>
  </si>
  <si>
    <t>L. art 81 inc. c)/ L. art. 20 inc. f)</t>
  </si>
  <si>
    <t>L. art. 23 inc. c)</t>
  </si>
  <si>
    <t>L. art. 23 inc. b), apart. 1</t>
  </si>
  <si>
    <t>L. art. 23 inc. b) apart. 2</t>
  </si>
  <si>
    <t>L. art. 90</t>
  </si>
  <si>
    <t xml:space="preserve">NORMATIVA </t>
  </si>
  <si>
    <t>L. art. 45 inc. a)</t>
  </si>
  <si>
    <t>Total Ganancia 4ta Categoría</t>
  </si>
  <si>
    <t>Total Ganancia  3era Categoría</t>
  </si>
  <si>
    <t>Total Ganancia 1era Categoría</t>
  </si>
  <si>
    <t>Total Ganancia 2nda Categoría</t>
  </si>
  <si>
    <t>Total Ganancia 3era Categoría</t>
  </si>
  <si>
    <t xml:space="preserve"> en cabeza de cada director durante  el periodo 2014. Esto se encuentra establecido en la Ley de Impuesto a las Ganancias , en el artículo 18, donde se prevé </t>
  </si>
  <si>
    <t>que se imputaran en el año fiscal en que la asamblea apruebe su asignación. El articulo 26 del Decreto Reglamentario aclara que dicha asignación debe ser</t>
  </si>
  <si>
    <t xml:space="preserve"> individual. Es importante destacar que si la asamblea de accionistas aprueba honorarios globales, no debe declararse la renta de cuarta categoría en cabeza </t>
  </si>
  <si>
    <t xml:space="preserve">de los accionistas, ya que no se ha producido la asignación individual que prevé la norma. En el caso presentado,  serán computado durante el periodo fiscal </t>
  </si>
  <si>
    <t>2014 lo siguiente :</t>
  </si>
  <si>
    <t xml:space="preserve">Aportes jubilatorios </t>
  </si>
  <si>
    <t>Aportes obra social prepaga</t>
  </si>
  <si>
    <t>Madre</t>
  </si>
  <si>
    <t>L. art 23 inc. B) apart. 3</t>
  </si>
  <si>
    <t>Quebranto año 2012</t>
  </si>
  <si>
    <t>El quebranto de la tercera categoría  y el quebranto correspondiente al año 2012 se compensaran :</t>
  </si>
  <si>
    <t>L. art 81 inc. g)</t>
  </si>
  <si>
    <t>Amortización departamento ((V.O * 0,7)/200 trim)* 4trim</t>
  </si>
  <si>
    <t>((V.O * 0,8 )/200 trim)*4trim</t>
  </si>
  <si>
    <t>L.art.83</t>
  </si>
  <si>
    <t>CATEGORÍAS</t>
  </si>
  <si>
    <t xml:space="preserve">4) Opción b).  Los gastos de sepelio son una deducción general prevista en el art. 22 de la LIG . Serán deducibles este tipo de gastos siempre que se den </t>
  </si>
  <si>
    <t>1) Al haber sido la asignación individual establecida durante la asamblea de accionistas llevada a cabo el día 04/10/2014 , los honorarios serán imputados</t>
  </si>
  <si>
    <t>y el servicio domestico fue por $16.200, existe un excedente correspondiente a $648 ($16.200 - $15.552 ) que no podrá deducir.</t>
  </si>
  <si>
    <t>RESULTADO NETO TOTAL ANTES DE DEDUCCIONES</t>
  </si>
  <si>
    <t>RESULTADO NETO DESPUES DE QUEBRANTOS ANTERIORES</t>
  </si>
  <si>
    <t xml:space="preserve">permitido por ley, que es $996,23 anual. </t>
  </si>
  <si>
    <t>RESULTADO TOTAL</t>
  </si>
  <si>
    <t xml:space="preserve"> art. 81 inc. b) d) g), art. 83, art. 90,  DR: art. 31 , art. 122 , Ley 26.063.</t>
  </si>
  <si>
    <t>Primera categoría (a)</t>
  </si>
  <si>
    <t>Seguro de vida (b)</t>
  </si>
  <si>
    <t>Aportes a la obra social de la Caja de abogados (c)</t>
  </si>
  <si>
    <t>Cargas de familia (d)</t>
  </si>
  <si>
    <t>IMPUESTO (e)</t>
  </si>
  <si>
    <t>(a) El quebranto correspondiente a la primera categoría deberá ser compensado con el resto de las categorías.</t>
  </si>
  <si>
    <t xml:space="preserve">(b) Del total de $3100 del valor de la póliza se puede deducir solo $111,31 ya que desde el año 2010 viene deduciendo el tope máximo  </t>
  </si>
  <si>
    <t>(c) Para aportes obligatorios a obras sociales no existe tope.</t>
  </si>
  <si>
    <t>(d) Cuenta con un hijo menor de edad a quien tuvo a cargo los 12 meses y por el cual se puede deducir $8.640.</t>
  </si>
  <si>
    <t>(e) Al poseer renta  de 4ta categoría puede realizar la deducción especial correspondiente. Cumple con los requisitos del art 47 del DR.</t>
  </si>
  <si>
    <t>(f)El impuesto esta compuesto de = $11.100  +  el 27% sobre lo que excede a $60.000,</t>
  </si>
  <si>
    <t>Aportes obra social prepaga (a)</t>
  </si>
  <si>
    <t>Servicios domésticos (b)</t>
  </si>
  <si>
    <t>Gastos de sepelio (c)</t>
  </si>
  <si>
    <t>Donaciones (d)</t>
  </si>
  <si>
    <t>QUEBRANTO AÑO ANTERIORES (e)</t>
  </si>
  <si>
    <t>DEDUCCIONES PERSONALES (f)</t>
  </si>
  <si>
    <t>Impuesto a pagar (g)</t>
  </si>
  <si>
    <t>(a) Al ser la obra social de tipo prepaga, el contribuyente puede deducirse hasta un 5% del resultado neto antes de deducciones.</t>
  </si>
  <si>
    <t xml:space="preserve">(b) Por servicios domésticos se puede deducir hasta un tope equivalente a la ganancia mínima no imponible. Como esta corresponde a $15.552 </t>
  </si>
  <si>
    <t>(c) Por el fallecimiento de su madre, a quien tenía a su cargo, puede deducir en dicho periodo fiscal  hasta un tope de $996,23.</t>
  </si>
  <si>
    <t>(d)En concepto de donaciones puede deducir hasta un 5% de la ganancia neta del periodo fiscal.</t>
  </si>
  <si>
    <t>(e) El quebranto perteneciente al año 2012, se coloca debajo de la ganancia neta del periodo.</t>
  </si>
  <si>
    <t>(f) Deduce por los 5 meses que tuvo a su madre a cargo ($6.480/12)* 5 ; por su cónyuge, la cual no trabaja, el tope máximo ; por hijo incapacitado a</t>
  </si>
  <si>
    <t>(g) El impuesto esta formado por  el 9% de lo que excede a $0,00.</t>
  </si>
  <si>
    <t>PASO 1 ) DETERMINACIÓN DE LA GANANCIA DE CADA Categoría</t>
  </si>
  <si>
    <t xml:space="preserve"> trabajar deduce sin limite de edad la incapacidad para trabajar ; cuenta con deducción de 4ta categoría por tener renta de dicha categoría</t>
  </si>
  <si>
    <t>3) Los descuentos y rebajas extraordinarias se encuentran establecidas en el articulo 30 del Decreto Reglamentario, donde  figura que "los descuentos y</t>
  </si>
  <si>
    <t>rebajas extraordinarias sobre deudas por mercaderías, intereses y operaciones vinculadas a la actividad del contribuyente, incidirán en el balance impositivo</t>
  </si>
  <si>
    <t>del ejercicio en que se obtengan". En el caso presentado, corresponderá imputar como ganancia el descuento obtenido sobre la deuda.</t>
  </si>
  <si>
    <t>1) Opción e). En el articulo 81 inciso  b) la ley dispone que los seguros de vida tomados por los asegurados permiten a los beneficiarios de la póliza cobrar</t>
  </si>
  <si>
    <t>la suma asegurada cuando se produce la muerte del primero mencionada.  El contribuyente al adquirir la póliza puede deducir hasta un tope anual de</t>
  </si>
  <si>
    <t>$996,23 y los excedentes de dicho importe serán deducibles los años siguientes mientras dure el contrato , hasta cubrir el total abonado.</t>
  </si>
  <si>
    <t>2) Opción f).En el articulo 81 inciso c) se encuentra establecido que los casos mencionados podrán ser deducidos hasta el limite del 5% de la ganancia ne-</t>
  </si>
  <si>
    <t>ta del periodo fiscal. Cuando se refiere a  los objetivos que deben cumplir las asociaciones, fundaciones y entidades civiles se refiere  a : realización de</t>
  </si>
  <si>
    <t>obra medico- asistencial de beneficencia sin fines de lucro, investigación científica y tecnológica con certificación extendida por la Secretaria de Ciencia</t>
  </si>
  <si>
    <t>y Tecnología, investigación científica sobre cuestiones políticas y sociales o actividad educativa sistemática y de grado.</t>
  </si>
  <si>
    <t xml:space="preserve">3) Opción g). En el inciso h) del articulo 81 se establece que se podrán deducir dichos honorarios cuando se realicen hospitalizaciones y traslados, </t>
  </si>
  <si>
    <t>servicios prestados por médicos, bioquímicos, psicólogos, odontólogas, kinesiólogos, fonoaudiólogos, psicólogos, técnicos auxiliares y otros servicios</t>
  </si>
  <si>
    <t>relacionados a la asistencia. La deducción se podrá hacer siempre que el contribuyente no se encuentre beneficiado por sistemas de reintegro que ofrez-</t>
  </si>
  <si>
    <t>ca su obra social en el plan de cobertura medica. El tope máximo corresponde a un 40% del total de la facturación total del período fiscal y con un importe</t>
  </si>
  <si>
    <t>importe máximo del 5% de la ganancia neta del ejercicio.</t>
  </si>
  <si>
    <t>sepelio que el contribuyente puede adquirir (considerado a los efectos del impuesto como seguro de vida) y los gastos de sepelios. El primero mencio-</t>
  </si>
  <si>
    <t>nado es únicamente deducible por el contribuyente mientras que los gastos de sepelio son deducibles tanto los originados por el contribuyente como</t>
  </si>
  <si>
    <t>por las cargas de familia. Esto se encuentra  establecido en el art. 81 inciso i).</t>
  </si>
  <si>
    <t>5) Opción b). Serán admitidas cuando el plazo de duración de los bienes inmateriales es limitado, tales como en los casos de las patentes, concesiones</t>
  </si>
  <si>
    <t xml:space="preserve">concesiones y activos similares. Si bien, la regla general es que los bienes inmateriales no se amorticen, estos son la excepción y se podrán amortizar </t>
  </si>
  <si>
    <t>mente o contractualmente se deba aplicar. Esto se encuentra establecido en el articulo 81 inciso f). Cabe destacar que en el art. 128 del DR se encuentra</t>
  </si>
  <si>
    <t>6) Opción e). En el articulo 88 inciso b) se encuentra establecido que tanto las empresas unipersonales como las sociedades de personas no podrán de-</t>
  </si>
  <si>
    <t>ducir ningún importe que provenga de intereses del capital invertido como así tampoco las sumas retiradas a cuenta de ganancia o en calidad de sueldo</t>
  </si>
  <si>
    <t>establecido a que tipo de bienes intangibles hace referencia el articulo de la LIG : "La amortización prevista por el inciso f) del art. 81 de la Ley, sólo pro-</t>
  </si>
  <si>
    <t>cederá respecto de intangibles adquiridos cuya titularidad comporte un derecho que se extingue por el transcurso del tiempo".</t>
  </si>
  <si>
    <t>7) Opción e). En el inciso e) del articulo 88 de la ley, se establecen limitaciones para la deducibilidad de remuneraciones a miembros de directores, con-</t>
  </si>
  <si>
    <t>sejos u otros organismos como también a honorarios pagados por asesoramiento técnico - financiero o de otra índole prestado desde el exterior. Sobre</t>
  </si>
  <si>
    <t>los montos que se obtienen de los cálculos, se eligiera el menor como tope a deducir por dicho concepto.</t>
  </si>
  <si>
    <t>El articulo 88 inciso f) lo establece y también menciona que todos los gastos vinculados a la adquisición de bienes tampoco se admiten</t>
  </si>
  <si>
    <t>como deducibles. Tal es el caso de la escrituración de los bienes . Los bienes según el tipo de activo que sean tendrán una correspondiente vida útil so-</t>
  </si>
  <si>
    <t>bre la cual se amortizaran.</t>
  </si>
  <si>
    <t>9) Opción a). La ley no permite la deducción de un pariente o cónyuge salvo que se demuestre la efectiva prestación y que el sueldo que se abone no su-</t>
  </si>
  <si>
    <t>pere al mayor salario pagado al empleado de mayor categoría. La norma lo prevé para que el contribuyente no busque dividir su ganancias atribuyéndola</t>
  </si>
  <si>
    <t>10) Opción d). La norma lo prevé para prevenir abusos en las declaraciones juradas realizadas por los contribuyentes para afectar supuestamente automó</t>
  </si>
  <si>
    <t>viles adquiridos cuando eran utilizados con fines personales de los dueños o socios. Solo serán deducibles las amortización hasta el valor de un autómó-</t>
  </si>
  <si>
    <t>vil de $20.000 significando una amortización de $4.000 al ser la vida útil de un rodado de 5 años. Esto se encuentra establecido en el inciso l) del art. 88.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</si>
  <si>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 Art. 81 incisos: b), c), e), f), h), i). Art. 88 incisos b), c), e), f), l)</t>
    </r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</si>
  <si>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 Art.18, art. 20 inc. f),art.23 inc. a) b) c), art.41 inc. a),art.45 inc. a), art. 49 inc. b), art.79 inc. f),art. 80 ,</t>
    </r>
  </si>
  <si>
    <r>
      <rPr>
        <b/>
        <u val="single"/>
        <sz val="11"/>
        <color indexed="8"/>
        <rFont val="Calibri"/>
        <family val="2"/>
      </rPr>
      <t xml:space="preserve">NORMATIVA APLICABLE </t>
    </r>
    <r>
      <rPr>
        <sz val="11"/>
        <color indexed="8"/>
        <rFont val="Calibri"/>
        <family val="2"/>
      </rPr>
      <t>:Art. 18, art.36, art. 26 DR, art. 30 DR</t>
    </r>
  </si>
  <si>
    <t>por el plazo que se realiza el pago. El cálculo para la amortización es : el costo de adquisición de los intangibles dividido por el número de años que legal-</t>
  </si>
  <si>
    <t>en la República Argentina a causa de la muerte del contribuyente o de sus cargas de familia. Cabe destacar la diferencia que existe entre los seguros de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</si>
</sst>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&quot;$&quot;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left"/>
    </xf>
    <xf numFmtId="4" fontId="38" fillId="0" borderId="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38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4" fontId="38" fillId="33" borderId="17" xfId="0" applyNumberFormat="1" applyFont="1" applyFill="1" applyBorder="1" applyAlignment="1">
      <alignment/>
    </xf>
    <xf numFmtId="164" fontId="38" fillId="33" borderId="18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/>
    </xf>
    <xf numFmtId="4" fontId="38" fillId="33" borderId="19" xfId="0" applyNumberFormat="1" applyFont="1" applyFill="1" applyBorder="1" applyAlignment="1">
      <alignment/>
    </xf>
    <xf numFmtId="4" fontId="38" fillId="33" borderId="18" xfId="0" applyNumberFormat="1" applyFont="1" applyFill="1" applyBorder="1" applyAlignment="1">
      <alignment/>
    </xf>
    <xf numFmtId="164" fontId="38" fillId="33" borderId="20" xfId="0" applyNumberFormat="1" applyFont="1" applyFill="1" applyBorder="1" applyAlignment="1">
      <alignment/>
    </xf>
    <xf numFmtId="4" fontId="38" fillId="33" borderId="21" xfId="0" applyNumberFormat="1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164" fontId="38" fillId="33" borderId="22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4" fontId="38" fillId="33" borderId="23" xfId="0" applyNumberFormat="1" applyFont="1" applyFill="1" applyBorder="1" applyAlignment="1">
      <alignment horizontal="center"/>
    </xf>
    <xf numFmtId="164" fontId="38" fillId="33" borderId="23" xfId="0" applyNumberFormat="1" applyFont="1" applyFill="1" applyBorder="1" applyAlignment="1">
      <alignment horizontal="center"/>
    </xf>
    <xf numFmtId="164" fontId="38" fillId="33" borderId="18" xfId="0" applyNumberFormat="1" applyFont="1" applyFill="1" applyBorder="1" applyAlignment="1">
      <alignment/>
    </xf>
    <xf numFmtId="4" fontId="38" fillId="33" borderId="20" xfId="0" applyNumberFormat="1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/>
    </xf>
    <xf numFmtId="164" fontId="0" fillId="34" borderId="20" xfId="0" applyNumberFormat="1" applyFont="1" applyFill="1" applyBorder="1" applyAlignment="1">
      <alignment/>
    </xf>
    <xf numFmtId="4" fontId="38" fillId="34" borderId="18" xfId="0" applyNumberFormat="1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164" fontId="38" fillId="0" borderId="15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0" fillId="0" borderId="24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38" fillId="33" borderId="20" xfId="0" applyNumberFormat="1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165" fontId="38" fillId="33" borderId="18" xfId="0" applyNumberFormat="1" applyFont="1" applyFill="1" applyBorder="1" applyAlignment="1">
      <alignment/>
    </xf>
    <xf numFmtId="165" fontId="38" fillId="0" borderId="15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38" fillId="33" borderId="20" xfId="0" applyNumberFormat="1" applyFont="1" applyFill="1" applyBorder="1" applyAlignment="1">
      <alignment/>
    </xf>
    <xf numFmtId="165" fontId="38" fillId="33" borderId="22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Font="1" applyAlignment="1">
      <alignment/>
    </xf>
    <xf numFmtId="4" fontId="21" fillId="0" borderId="14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4" fontId="21" fillId="0" borderId="2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left" wrapText="1"/>
    </xf>
    <xf numFmtId="4" fontId="1" fillId="0" borderId="25" xfId="0" applyNumberFormat="1" applyFont="1" applyBorder="1" applyAlignment="1">
      <alignment horizontal="left"/>
    </xf>
    <xf numFmtId="164" fontId="1" fillId="0" borderId="25" xfId="0" applyNumberFormat="1" applyFont="1" applyBorder="1" applyAlignment="1">
      <alignment horizontal="left"/>
    </xf>
    <xf numFmtId="164" fontId="1" fillId="0" borderId="25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2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4" fontId="4" fillId="33" borderId="16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164" fontId="21" fillId="0" borderId="0" xfId="0" applyNumberFormat="1" applyFont="1" applyAlignment="1">
      <alignment/>
    </xf>
    <xf numFmtId="4" fontId="0" fillId="33" borderId="20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164" fontId="1" fillId="0" borderId="13" xfId="0" applyNumberFormat="1" applyFont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4" fillId="33" borderId="17" xfId="0" applyNumberFormat="1" applyFont="1" applyFill="1" applyBorder="1" applyAlignment="1">
      <alignment horizontal="left"/>
    </xf>
    <xf numFmtId="4" fontId="4" fillId="33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4" fillId="33" borderId="19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33" borderId="18" xfId="0" applyNumberFormat="1" applyFont="1" applyFill="1" applyBorder="1" applyAlignment="1">
      <alignment horizontal="center"/>
    </xf>
    <xf numFmtId="0" fontId="42" fillId="34" borderId="17" xfId="0" applyFont="1" applyFill="1" applyBorder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wrapText="1"/>
    </xf>
    <xf numFmtId="4" fontId="22" fillId="0" borderId="0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left" vertical="center"/>
    </xf>
    <xf numFmtId="4" fontId="0" fillId="0" borderId="24" xfId="0" applyNumberFormat="1" applyFont="1" applyBorder="1" applyAlignment="1">
      <alignment horizontal="left" vertical="center"/>
    </xf>
    <xf numFmtId="4" fontId="0" fillId="0" borderId="21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left" vertical="center"/>
    </xf>
    <xf numFmtId="4" fontId="0" fillId="0" borderId="22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left"/>
    </xf>
    <xf numFmtId="4" fontId="21" fillId="0" borderId="14" xfId="0" applyNumberFormat="1" applyFont="1" applyBorder="1" applyAlignment="1">
      <alignment horizontal="left" vertical="center"/>
    </xf>
    <xf numFmtId="4" fontId="21" fillId="0" borderId="12" xfId="0" applyNumberFormat="1" applyFont="1" applyBorder="1" applyAlignment="1">
      <alignment horizontal="left" vertical="center"/>
    </xf>
    <xf numFmtId="4" fontId="21" fillId="0" borderId="24" xfId="0" applyNumberFormat="1" applyFont="1" applyBorder="1" applyAlignment="1">
      <alignment horizontal="left" vertical="center"/>
    </xf>
    <xf numFmtId="4" fontId="21" fillId="0" borderId="2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left" vertical="center"/>
    </xf>
    <xf numFmtId="4" fontId="21" fillId="0" borderId="22" xfId="0" applyNumberFormat="1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11</xdr:row>
      <xdr:rowOff>47625</xdr:rowOff>
    </xdr:from>
    <xdr:to>
      <xdr:col>2</xdr:col>
      <xdr:colOff>304800</xdr:colOff>
      <xdr:row>15</xdr:row>
      <xdr:rowOff>104775</xdr:rowOff>
    </xdr:to>
    <xdr:sp>
      <xdr:nvSpPr>
        <xdr:cNvPr id="1" name="1 Cerrar llave"/>
        <xdr:cNvSpPr>
          <a:spLocks/>
        </xdr:cNvSpPr>
      </xdr:nvSpPr>
      <xdr:spPr>
        <a:xfrm>
          <a:off x="4429125" y="2162175"/>
          <a:ext cx="30480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view="pageLayout" zoomScale="93" zoomScalePageLayoutView="93" workbookViewId="0" topLeftCell="A25">
      <selection activeCell="C37" sqref="C37"/>
    </sheetView>
  </sheetViews>
  <sheetFormatPr defaultColWidth="11.57421875" defaultRowHeight="15"/>
  <cols>
    <col min="1" max="1" width="29.00390625" style="2" customWidth="1"/>
    <col min="2" max="2" width="37.421875" style="2" customWidth="1"/>
    <col min="3" max="3" width="38.00390625" style="2" customWidth="1"/>
    <col min="4" max="5" width="11.57421875" style="2" customWidth="1"/>
    <col min="6" max="6" width="13.140625" style="2" customWidth="1"/>
    <col min="7" max="16384" width="11.57421875" style="2" customWidth="1"/>
  </cols>
  <sheetData>
    <row r="1" ht="15">
      <c r="A1" s="83" t="s">
        <v>2</v>
      </c>
    </row>
    <row r="2" ht="15.75" thickBot="1"/>
    <row r="3" spans="1:5" ht="15">
      <c r="A3" s="193" t="s">
        <v>197</v>
      </c>
      <c r="B3" s="194"/>
      <c r="C3" s="194"/>
      <c r="D3" s="194"/>
      <c r="E3" s="195"/>
    </row>
    <row r="4" spans="1:11" ht="15.75" thickBot="1">
      <c r="A4" s="196"/>
      <c r="B4" s="197"/>
      <c r="C4" s="197"/>
      <c r="D4" s="197"/>
      <c r="E4" s="198"/>
      <c r="F4" s="176"/>
      <c r="G4" s="176"/>
      <c r="H4" s="176"/>
      <c r="I4" s="176"/>
      <c r="J4" s="176"/>
      <c r="K4" s="176"/>
    </row>
    <row r="5" spans="1:11" ht="15">
      <c r="A5" s="181"/>
      <c r="B5" s="181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5" customHeight="1">
      <c r="A6" s="5" t="s">
        <v>125</v>
      </c>
      <c r="B6" s="6"/>
      <c r="C6" s="6"/>
      <c r="D6" s="7"/>
      <c r="E6" s="7"/>
      <c r="F6" s="176"/>
      <c r="G6" s="176"/>
      <c r="H6" s="176"/>
      <c r="I6" s="176"/>
      <c r="J6" s="176"/>
      <c r="K6" s="176"/>
    </row>
    <row r="7" spans="1:11" ht="15" customHeight="1">
      <c r="A7" s="5" t="s">
        <v>108</v>
      </c>
      <c r="B7" s="182"/>
      <c r="C7" s="182"/>
      <c r="D7" s="7"/>
      <c r="E7" s="7"/>
      <c r="F7" s="176"/>
      <c r="G7" s="176"/>
      <c r="H7" s="176"/>
      <c r="I7" s="176"/>
      <c r="J7" s="176"/>
      <c r="K7" s="176"/>
    </row>
    <row r="8" spans="1:11" ht="15" customHeight="1">
      <c r="A8" s="7" t="s">
        <v>109</v>
      </c>
      <c r="B8" s="183"/>
      <c r="C8" s="183"/>
      <c r="D8" s="142"/>
      <c r="E8" s="142"/>
      <c r="F8" s="3"/>
      <c r="G8" s="3"/>
      <c r="H8" s="3"/>
      <c r="I8" s="3"/>
      <c r="J8" s="3"/>
      <c r="K8" s="3"/>
    </row>
    <row r="9" spans="1:11" ht="15" customHeight="1">
      <c r="A9" s="7" t="s">
        <v>110</v>
      </c>
      <c r="B9" s="184"/>
      <c r="C9" s="185"/>
      <c r="D9" s="142"/>
      <c r="E9" s="142"/>
      <c r="F9" s="3"/>
      <c r="G9" s="3"/>
      <c r="H9" s="3"/>
      <c r="I9" s="3"/>
      <c r="J9" s="3"/>
      <c r="K9" s="3"/>
    </row>
    <row r="10" spans="1:11" ht="15" customHeight="1">
      <c r="A10" s="7" t="s">
        <v>111</v>
      </c>
      <c r="B10" s="184"/>
      <c r="C10" s="185"/>
      <c r="D10" s="142"/>
      <c r="E10" s="142"/>
      <c r="F10" s="3"/>
      <c r="G10" s="3"/>
      <c r="H10" s="3"/>
      <c r="I10" s="3"/>
      <c r="J10" s="3"/>
      <c r="K10" s="3"/>
    </row>
    <row r="11" spans="1:11" ht="15" customHeight="1">
      <c r="A11" s="7" t="s">
        <v>112</v>
      </c>
      <c r="B11" s="184"/>
      <c r="C11" s="185"/>
      <c r="D11" s="142"/>
      <c r="E11" s="142"/>
      <c r="F11" s="3"/>
      <c r="G11" s="3"/>
      <c r="H11" s="3"/>
      <c r="I11" s="3"/>
      <c r="J11" s="3"/>
      <c r="K11" s="3"/>
    </row>
    <row r="12" spans="1:11" ht="15" customHeight="1">
      <c r="A12" s="7"/>
      <c r="B12" s="184"/>
      <c r="C12" s="185"/>
      <c r="D12" s="142"/>
      <c r="E12" s="142"/>
      <c r="F12" s="3"/>
      <c r="G12" s="3"/>
      <c r="H12" s="3"/>
      <c r="I12" s="3"/>
      <c r="J12" s="3"/>
      <c r="K12" s="3"/>
    </row>
    <row r="13" spans="1:11" ht="15" customHeight="1">
      <c r="A13" s="7" t="s">
        <v>33</v>
      </c>
      <c r="B13" s="186">
        <f>500000*0.08</f>
        <v>40000</v>
      </c>
      <c r="C13" s="199" t="s">
        <v>35</v>
      </c>
      <c r="D13" s="142"/>
      <c r="E13" s="142"/>
      <c r="F13" s="3"/>
      <c r="G13" s="3"/>
      <c r="H13" s="3"/>
      <c r="I13" s="3"/>
      <c r="J13" s="3"/>
      <c r="K13" s="3"/>
    </row>
    <row r="14" spans="1:11" ht="15" customHeight="1">
      <c r="A14" s="7" t="s">
        <v>53</v>
      </c>
      <c r="B14" s="186">
        <f>500000*0.1</f>
        <v>50000</v>
      </c>
      <c r="C14" s="199"/>
      <c r="D14" s="142"/>
      <c r="E14" s="142"/>
      <c r="F14" s="3"/>
      <c r="G14" s="3"/>
      <c r="H14" s="3"/>
      <c r="I14" s="3"/>
      <c r="J14" s="3"/>
      <c r="K14" s="3"/>
    </row>
    <row r="15" spans="1:11" ht="15" customHeight="1">
      <c r="A15" s="7" t="s">
        <v>34</v>
      </c>
      <c r="B15" s="186">
        <f>500000*0.12</f>
        <v>60000</v>
      </c>
      <c r="C15" s="199"/>
      <c r="D15" s="142"/>
      <c r="E15" s="142"/>
      <c r="F15" s="3"/>
      <c r="G15" s="3"/>
      <c r="H15" s="3"/>
      <c r="I15" s="3"/>
      <c r="J15" s="3"/>
      <c r="K15" s="3"/>
    </row>
    <row r="16" spans="2:5" ht="15" customHeight="1">
      <c r="B16" s="183"/>
      <c r="C16" s="183"/>
      <c r="D16" s="142"/>
      <c r="E16" s="142"/>
    </row>
    <row r="17" spans="1:8" ht="15" customHeight="1">
      <c r="A17" s="7" t="s">
        <v>3</v>
      </c>
      <c r="B17" s="187"/>
      <c r="C17" s="184"/>
      <c r="D17" s="177"/>
      <c r="E17" s="177"/>
      <c r="F17" s="25"/>
      <c r="G17" s="25"/>
      <c r="H17" s="25"/>
    </row>
    <row r="18" spans="1:8" ht="15" customHeight="1">
      <c r="A18" s="178" t="s">
        <v>36</v>
      </c>
      <c r="B18" s="184"/>
      <c r="C18" s="184"/>
      <c r="D18" s="177"/>
      <c r="E18" s="177"/>
      <c r="F18" s="25"/>
      <c r="G18" s="25"/>
      <c r="H18" s="25"/>
    </row>
    <row r="19" spans="1:8" ht="15" customHeight="1">
      <c r="A19" s="142" t="s">
        <v>62</v>
      </c>
      <c r="B19" s="142"/>
      <c r="C19" s="142"/>
      <c r="D19" s="142"/>
      <c r="E19" s="142"/>
      <c r="F19" s="25"/>
      <c r="G19" s="25"/>
      <c r="H19" s="25"/>
    </row>
    <row r="20" spans="1:8" ht="15" customHeight="1">
      <c r="A20" s="142" t="s">
        <v>63</v>
      </c>
      <c r="B20" s="142"/>
      <c r="C20" s="142"/>
      <c r="D20" s="142"/>
      <c r="E20" s="142"/>
      <c r="F20" s="25"/>
      <c r="G20" s="25"/>
      <c r="H20" s="25"/>
    </row>
    <row r="21" spans="1:8" ht="15" customHeight="1">
      <c r="A21" s="188" t="s">
        <v>66</v>
      </c>
      <c r="B21" s="188"/>
      <c r="C21" s="188"/>
      <c r="D21" s="189"/>
      <c r="E21" s="189"/>
      <c r="F21" s="25"/>
      <c r="G21" s="25"/>
      <c r="H21" s="25"/>
    </row>
    <row r="22" spans="1:8" ht="15" customHeight="1" thickBot="1">
      <c r="A22" s="188"/>
      <c r="B22" s="188"/>
      <c r="C22" s="189"/>
      <c r="D22" s="189"/>
      <c r="E22" s="189"/>
      <c r="F22" s="25"/>
      <c r="G22" s="25"/>
      <c r="H22" s="25"/>
    </row>
    <row r="23" spans="1:8" ht="15" customHeight="1" thickBot="1">
      <c r="A23" s="37" t="s">
        <v>60</v>
      </c>
      <c r="B23" s="42"/>
      <c r="C23" s="142"/>
      <c r="D23" s="142"/>
      <c r="E23" s="142"/>
      <c r="F23" s="25"/>
      <c r="G23" s="25"/>
      <c r="H23" s="25"/>
    </row>
    <row r="24" spans="1:8" ht="15" customHeight="1">
      <c r="A24" s="179" t="s">
        <v>61</v>
      </c>
      <c r="B24" s="180">
        <v>250000</v>
      </c>
      <c r="C24" s="142"/>
      <c r="D24" s="142"/>
      <c r="E24" s="142"/>
      <c r="F24" s="25"/>
      <c r="G24" s="25"/>
      <c r="H24" s="25"/>
    </row>
    <row r="25" spans="1:8" ht="15" customHeight="1">
      <c r="A25" s="179" t="s">
        <v>68</v>
      </c>
      <c r="B25" s="180">
        <v>95000</v>
      </c>
      <c r="C25" s="142"/>
      <c r="D25" s="142"/>
      <c r="E25" s="142"/>
      <c r="F25" s="25"/>
      <c r="G25" s="25"/>
      <c r="H25" s="25"/>
    </row>
    <row r="26" spans="1:8" ht="15" customHeight="1">
      <c r="A26" s="179" t="s">
        <v>64</v>
      </c>
      <c r="B26" s="180">
        <v>45000</v>
      </c>
      <c r="C26" s="142"/>
      <c r="D26" s="142"/>
      <c r="E26" s="142"/>
      <c r="F26" s="25"/>
      <c r="G26" s="25"/>
      <c r="H26" s="25"/>
    </row>
    <row r="27" spans="1:8" ht="15" customHeight="1">
      <c r="A27" s="179" t="s">
        <v>80</v>
      </c>
      <c r="B27" s="180">
        <v>22000</v>
      </c>
      <c r="C27" s="142"/>
      <c r="D27" s="142"/>
      <c r="E27" s="142"/>
      <c r="F27" s="25"/>
      <c r="G27" s="25"/>
      <c r="H27" s="25"/>
    </row>
    <row r="28" spans="1:8" ht="15" customHeight="1" thickBot="1">
      <c r="A28" s="179" t="s">
        <v>67</v>
      </c>
      <c r="B28" s="180">
        <v>15000</v>
      </c>
      <c r="C28" s="142"/>
      <c r="D28" s="142"/>
      <c r="E28" s="142"/>
      <c r="F28" s="25"/>
      <c r="G28" s="25"/>
      <c r="H28" s="25"/>
    </row>
    <row r="29" spans="1:8" ht="15" customHeight="1" thickBot="1">
      <c r="A29" s="37" t="s">
        <v>65</v>
      </c>
      <c r="B29" s="71">
        <f>+B24-B25-B26-B27-B28</f>
        <v>73000</v>
      </c>
      <c r="C29" s="142"/>
      <c r="D29" s="142"/>
      <c r="E29" s="142"/>
      <c r="F29" s="25"/>
      <c r="G29" s="25"/>
      <c r="H29" s="25"/>
    </row>
    <row r="30" spans="1:8" ht="15" customHeight="1">
      <c r="A30" s="142"/>
      <c r="B30" s="142"/>
      <c r="C30" s="142"/>
      <c r="D30" s="142"/>
      <c r="E30" s="142"/>
      <c r="F30" s="25"/>
      <c r="G30" s="25"/>
      <c r="H30" s="25"/>
    </row>
    <row r="31" spans="1:8" ht="15" customHeight="1">
      <c r="A31" s="8" t="s">
        <v>159</v>
      </c>
      <c r="B31" s="190"/>
      <c r="C31" s="9"/>
      <c r="D31" s="9"/>
      <c r="E31" s="9"/>
      <c r="F31" s="25"/>
      <c r="G31" s="25"/>
      <c r="H31" s="25"/>
    </row>
    <row r="32" spans="1:8" ht="15" customHeight="1">
      <c r="A32" s="10" t="s">
        <v>160</v>
      </c>
      <c r="B32" s="191"/>
      <c r="C32" s="9"/>
      <c r="D32" s="9"/>
      <c r="E32" s="9"/>
      <c r="F32" s="25"/>
      <c r="G32" s="25"/>
      <c r="H32" s="25"/>
    </row>
    <row r="33" spans="1:8" ht="15" customHeight="1">
      <c r="A33" s="8" t="s">
        <v>161</v>
      </c>
      <c r="B33" s="191"/>
      <c r="C33" s="9"/>
      <c r="D33" s="9"/>
      <c r="E33" s="9"/>
      <c r="F33" s="25"/>
      <c r="G33" s="25"/>
      <c r="H33" s="25"/>
    </row>
    <row r="34" spans="1:8" ht="15" customHeight="1">
      <c r="A34" s="11" t="s">
        <v>81</v>
      </c>
      <c r="B34" s="192"/>
      <c r="C34" s="12"/>
      <c r="D34" s="12"/>
      <c r="E34" s="12"/>
      <c r="F34" s="25"/>
      <c r="G34" s="25"/>
      <c r="H34" s="25"/>
    </row>
    <row r="35" spans="1:8" ht="15" customHeight="1" thickBot="1">
      <c r="A35" s="11"/>
      <c r="B35" s="192"/>
      <c r="C35" s="12"/>
      <c r="D35" s="12"/>
      <c r="E35" s="12"/>
      <c r="F35" s="25"/>
      <c r="G35" s="25"/>
      <c r="H35" s="25"/>
    </row>
    <row r="36" spans="1:8" ht="15" customHeight="1" thickBot="1">
      <c r="A36" s="37" t="s">
        <v>60</v>
      </c>
      <c r="B36" s="61"/>
      <c r="C36" s="12"/>
      <c r="D36" s="12"/>
      <c r="E36" s="12"/>
      <c r="F36" s="25"/>
      <c r="G36" s="25"/>
      <c r="H36" s="25"/>
    </row>
    <row r="37" spans="1:8" ht="15" customHeight="1">
      <c r="A37" s="179" t="s">
        <v>61</v>
      </c>
      <c r="B37" s="180">
        <v>350000</v>
      </c>
      <c r="C37" s="12"/>
      <c r="D37" s="12"/>
      <c r="E37" s="12"/>
      <c r="F37" s="25"/>
      <c r="G37" s="25"/>
      <c r="H37" s="25"/>
    </row>
    <row r="38" spans="1:8" ht="15" customHeight="1">
      <c r="A38" s="179" t="s">
        <v>69</v>
      </c>
      <c r="B38" s="180">
        <v>12000</v>
      </c>
      <c r="C38" s="12"/>
      <c r="D38" s="12"/>
      <c r="E38" s="12"/>
      <c r="F38" s="25"/>
      <c r="G38" s="25"/>
      <c r="H38" s="25"/>
    </row>
    <row r="39" spans="1:8" ht="15" customHeight="1">
      <c r="A39" s="179" t="s">
        <v>68</v>
      </c>
      <c r="B39" s="180">
        <v>84500</v>
      </c>
      <c r="C39" s="25"/>
      <c r="D39" s="25"/>
      <c r="E39" s="25"/>
      <c r="F39" s="25"/>
      <c r="G39" s="25"/>
      <c r="H39" s="25"/>
    </row>
    <row r="40" spans="1:8" ht="15" customHeight="1">
      <c r="A40" s="179" t="s">
        <v>64</v>
      </c>
      <c r="B40" s="180">
        <v>14000</v>
      </c>
      <c r="C40" s="25"/>
      <c r="D40" s="25"/>
      <c r="E40" s="25"/>
      <c r="F40" s="25"/>
      <c r="G40" s="25"/>
      <c r="H40" s="25"/>
    </row>
    <row r="41" spans="1:8" ht="15" customHeight="1">
      <c r="A41" s="179" t="s">
        <v>80</v>
      </c>
      <c r="B41" s="180">
        <v>5000</v>
      </c>
      <c r="C41" s="25"/>
      <c r="D41" s="25"/>
      <c r="E41" s="25"/>
      <c r="F41" s="25"/>
      <c r="G41" s="25"/>
      <c r="H41" s="25"/>
    </row>
    <row r="42" spans="1:8" ht="15" customHeight="1" thickBot="1">
      <c r="A42" s="179" t="s">
        <v>67</v>
      </c>
      <c r="B42" s="180">
        <v>12000</v>
      </c>
      <c r="C42" s="25"/>
      <c r="D42" s="25"/>
      <c r="E42" s="25"/>
      <c r="F42" s="25"/>
      <c r="G42" s="25"/>
      <c r="H42" s="25"/>
    </row>
    <row r="43" spans="1:8" ht="15" customHeight="1" thickBot="1">
      <c r="A43" s="37" t="s">
        <v>65</v>
      </c>
      <c r="B43" s="71">
        <f>+B37+B38-B39-B40-B41-B42</f>
        <v>246500</v>
      </c>
      <c r="C43" s="25"/>
      <c r="D43" s="25"/>
      <c r="E43" s="25"/>
      <c r="F43" s="25"/>
      <c r="G43" s="25"/>
      <c r="H43" s="25"/>
    </row>
  </sheetData>
  <sheetProtection/>
  <mergeCells count="2">
    <mergeCell ref="A3:E4"/>
    <mergeCell ref="C13:C15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3"/>
  <headerFooter>
    <oddHeader>&amp;L&amp;"-,Negrita"&amp;K00-038GUÍA DE TRABAJOS PRÁCTICOS.
UNIDAD IV&amp;R&amp;"-,Negrita"&amp;K00-039Carolina Andrea Reydak</oddHeader>
    <oddFooter>&amp;L&amp;G &amp;C&amp;"-,Negrita"&amp;K00-044UCC. FACEA. 
IMPUESTOS I. Cát. "B"&amp;R&amp;"-,Negrita"&amp;K00-044Página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view="pageLayout" workbookViewId="0" topLeftCell="A1">
      <selection activeCell="G134" sqref="A1:IV16384"/>
    </sheetView>
  </sheetViews>
  <sheetFormatPr defaultColWidth="11.57421875" defaultRowHeight="15"/>
  <cols>
    <col min="1" max="1" width="9.8515625" style="2" customWidth="1"/>
    <col min="2" max="2" width="15.140625" style="2" customWidth="1"/>
    <col min="3" max="3" width="11.57421875" style="2" customWidth="1"/>
    <col min="4" max="4" width="14.57421875" style="86" customWidth="1"/>
    <col min="5" max="5" width="27.00390625" style="2" customWidth="1"/>
    <col min="6" max="6" width="21.7109375" style="2" customWidth="1"/>
    <col min="7" max="7" width="11.57421875" style="2" customWidth="1"/>
    <col min="8" max="8" width="12.421875" style="2" customWidth="1"/>
    <col min="9" max="9" width="12.00390625" style="2" bestFit="1" customWidth="1"/>
    <col min="10" max="16384" width="11.57421875" style="2" customWidth="1"/>
  </cols>
  <sheetData>
    <row r="1" ht="15">
      <c r="A1" s="83" t="s">
        <v>4</v>
      </c>
    </row>
    <row r="2" ht="15.75" thickBot="1">
      <c r="J2" s="3"/>
    </row>
    <row r="3" spans="1:11" ht="30.75" customHeight="1">
      <c r="A3" s="87" t="s">
        <v>196</v>
      </c>
      <c r="B3" s="88"/>
      <c r="C3" s="88"/>
      <c r="D3" s="88"/>
      <c r="E3" s="88"/>
      <c r="F3" s="88"/>
      <c r="G3" s="88"/>
      <c r="H3" s="89"/>
      <c r="I3" s="90"/>
      <c r="J3" s="91"/>
      <c r="K3" s="91"/>
    </row>
    <row r="4" spans="1:11" ht="15" customHeight="1" thickBot="1">
      <c r="A4" s="200" t="s">
        <v>131</v>
      </c>
      <c r="B4" s="201"/>
      <c r="C4" s="201"/>
      <c r="D4" s="201"/>
      <c r="E4" s="201"/>
      <c r="F4" s="201"/>
      <c r="G4" s="201"/>
      <c r="H4" s="202"/>
      <c r="I4" s="90"/>
      <c r="J4" s="91"/>
      <c r="K4" s="91"/>
    </row>
    <row r="5" spans="1:11" ht="15">
      <c r="A5" s="91"/>
      <c r="B5" s="91"/>
      <c r="C5" s="91"/>
      <c r="D5" s="91"/>
      <c r="E5" s="91"/>
      <c r="F5" s="91"/>
      <c r="G5" s="91"/>
      <c r="H5" s="91"/>
      <c r="I5" s="90"/>
      <c r="J5" s="91"/>
      <c r="K5" s="91"/>
    </row>
    <row r="6" spans="1:11" ht="16.5" customHeight="1">
      <c r="A6" s="13" t="s">
        <v>73</v>
      </c>
      <c r="C6" s="3"/>
      <c r="D6" s="16"/>
      <c r="E6" s="3"/>
      <c r="F6" s="3"/>
      <c r="G6" s="3"/>
      <c r="H6" s="3"/>
      <c r="I6" s="3"/>
      <c r="J6" s="3"/>
      <c r="K6" s="3"/>
    </row>
    <row r="7" spans="1:11" ht="16.5" customHeight="1">
      <c r="A7" s="92" t="s">
        <v>19</v>
      </c>
      <c r="B7" s="93"/>
      <c r="C7" s="94"/>
      <c r="D7" s="95"/>
      <c r="E7" s="94" t="s">
        <v>113</v>
      </c>
      <c r="F7" s="94"/>
      <c r="G7" s="96">
        <v>3000</v>
      </c>
      <c r="H7" s="64"/>
      <c r="I7" s="3"/>
      <c r="J7" s="3"/>
      <c r="K7" s="3"/>
    </row>
    <row r="8" spans="1:11" ht="16.5" customHeight="1">
      <c r="A8" s="97"/>
      <c r="B8" s="98"/>
      <c r="C8" s="98"/>
      <c r="D8" s="99"/>
      <c r="E8" s="75" t="s">
        <v>25</v>
      </c>
      <c r="F8" s="75"/>
      <c r="G8" s="100">
        <v>950</v>
      </c>
      <c r="H8" s="101"/>
      <c r="I8" s="76"/>
      <c r="J8" s="76"/>
      <c r="K8" s="76"/>
    </row>
    <row r="9" spans="1:11" ht="16.5" customHeight="1">
      <c r="A9" s="102" t="s">
        <v>7</v>
      </c>
      <c r="B9" s="75"/>
      <c r="C9" s="100">
        <v>84000</v>
      </c>
      <c r="D9" s="103"/>
      <c r="E9" s="75" t="s">
        <v>47</v>
      </c>
      <c r="F9" s="75"/>
      <c r="G9" s="104">
        <v>3100</v>
      </c>
      <c r="H9" s="101"/>
      <c r="I9" s="76"/>
      <c r="J9" s="1"/>
      <c r="K9" s="1"/>
    </row>
    <row r="10" spans="1:11" ht="16.5" customHeight="1">
      <c r="A10" s="102" t="s">
        <v>38</v>
      </c>
      <c r="B10" s="75"/>
      <c r="C10" s="100">
        <v>30000</v>
      </c>
      <c r="D10" s="103"/>
      <c r="E10" s="75" t="s">
        <v>17</v>
      </c>
      <c r="F10" s="75"/>
      <c r="G10" s="100">
        <v>10500</v>
      </c>
      <c r="H10" s="101"/>
      <c r="I10" s="76"/>
      <c r="J10" s="1"/>
      <c r="K10" s="1"/>
    </row>
    <row r="11" spans="1:11" ht="16.5" customHeight="1">
      <c r="A11" s="66" t="s">
        <v>37</v>
      </c>
      <c r="B11" s="3"/>
      <c r="C11" s="16">
        <v>5500</v>
      </c>
      <c r="D11" s="103"/>
      <c r="E11" s="73" t="s">
        <v>5</v>
      </c>
      <c r="F11" s="75"/>
      <c r="G11" s="100">
        <v>23500</v>
      </c>
      <c r="H11" s="101"/>
      <c r="I11" s="76"/>
      <c r="J11" s="1"/>
      <c r="K11" s="1"/>
    </row>
    <row r="12" spans="1:11" ht="16.5" customHeight="1">
      <c r="A12" s="66" t="s">
        <v>70</v>
      </c>
      <c r="B12" s="3"/>
      <c r="C12" s="3">
        <v>-38900</v>
      </c>
      <c r="D12" s="103"/>
      <c r="E12" s="78" t="s">
        <v>48</v>
      </c>
      <c r="F12" s="78"/>
      <c r="G12" s="105">
        <v>19500</v>
      </c>
      <c r="H12" s="101"/>
      <c r="I12" s="76"/>
      <c r="J12" s="1"/>
      <c r="K12" s="1"/>
    </row>
    <row r="13" spans="1:11" ht="16.5" customHeight="1">
      <c r="A13" s="106"/>
      <c r="B13" s="67"/>
      <c r="C13" s="67"/>
      <c r="D13" s="107"/>
      <c r="E13" s="108"/>
      <c r="F13" s="108"/>
      <c r="G13" s="108"/>
      <c r="H13" s="109"/>
      <c r="I13" s="76"/>
      <c r="J13" s="1"/>
      <c r="K13" s="1"/>
    </row>
    <row r="14" spans="7:11" ht="15.75" thickBot="1">
      <c r="G14" s="98"/>
      <c r="H14" s="77"/>
      <c r="I14" s="77"/>
      <c r="J14" s="77"/>
      <c r="K14" s="77"/>
    </row>
    <row r="15" spans="1:11" ht="15.75" thickBot="1">
      <c r="A15" s="174" t="s">
        <v>123</v>
      </c>
      <c r="B15" s="52"/>
      <c r="C15" s="52"/>
      <c r="D15" s="53"/>
      <c r="E15" s="54" t="s">
        <v>101</v>
      </c>
      <c r="F15" s="54" t="s">
        <v>6</v>
      </c>
      <c r="K15" s="77"/>
    </row>
    <row r="16" spans="1:6" ht="15">
      <c r="A16" s="110" t="s">
        <v>29</v>
      </c>
      <c r="B16" s="98"/>
      <c r="C16" s="98"/>
      <c r="D16" s="111"/>
      <c r="E16" s="112"/>
      <c r="F16" s="113"/>
    </row>
    <row r="17" spans="1:6" ht="15">
      <c r="A17" s="114" t="s">
        <v>7</v>
      </c>
      <c r="B17" s="115"/>
      <c r="C17" s="115"/>
      <c r="D17" s="111"/>
      <c r="E17" s="116" t="s">
        <v>82</v>
      </c>
      <c r="F17" s="113">
        <v>84000</v>
      </c>
    </row>
    <row r="18" spans="1:6" ht="15">
      <c r="A18" s="117" t="s">
        <v>113</v>
      </c>
      <c r="B18" s="115"/>
      <c r="C18" s="115"/>
      <c r="D18" s="111"/>
      <c r="E18" s="118" t="s">
        <v>83</v>
      </c>
      <c r="F18" s="113">
        <v>-3000</v>
      </c>
    </row>
    <row r="19" spans="1:11" ht="15">
      <c r="A19" s="110" t="s">
        <v>50</v>
      </c>
      <c r="B19" s="119"/>
      <c r="C19" s="98"/>
      <c r="D19" s="111"/>
      <c r="E19" s="112"/>
      <c r="F19" s="113"/>
      <c r="K19" s="4"/>
    </row>
    <row r="20" spans="1:11" ht="15">
      <c r="A20" s="120" t="s">
        <v>30</v>
      </c>
      <c r="B20" s="98"/>
      <c r="C20" s="98"/>
      <c r="D20" s="111"/>
      <c r="E20" s="112" t="s">
        <v>84</v>
      </c>
      <c r="F20" s="30">
        <v>23500</v>
      </c>
      <c r="K20" s="4"/>
    </row>
    <row r="21" spans="1:11" ht="15">
      <c r="A21" s="175" t="s">
        <v>26</v>
      </c>
      <c r="B21" s="20"/>
      <c r="C21" s="3"/>
      <c r="D21" s="111"/>
      <c r="E21" s="27"/>
      <c r="F21" s="29"/>
      <c r="K21" s="4"/>
    </row>
    <row r="22" spans="1:6" ht="15">
      <c r="A22" s="121" t="s">
        <v>38</v>
      </c>
      <c r="B22" s="98"/>
      <c r="C22" s="98"/>
      <c r="D22" s="111"/>
      <c r="E22" s="122" t="s">
        <v>85</v>
      </c>
      <c r="F22" s="113">
        <v>30000</v>
      </c>
    </row>
    <row r="23" spans="1:6" ht="15">
      <c r="A23" s="121" t="s">
        <v>39</v>
      </c>
      <c r="B23" s="98"/>
      <c r="C23" s="98"/>
      <c r="D23" s="111"/>
      <c r="E23" s="122" t="s">
        <v>86</v>
      </c>
      <c r="F23" s="113">
        <v>-5500</v>
      </c>
    </row>
    <row r="24" spans="1:6" ht="15">
      <c r="A24" s="121" t="s">
        <v>70</v>
      </c>
      <c r="B24" s="98"/>
      <c r="C24" s="98"/>
      <c r="D24" s="111"/>
      <c r="E24" s="122" t="s">
        <v>85</v>
      </c>
      <c r="F24" s="113">
        <v>-38900</v>
      </c>
    </row>
    <row r="25" spans="1:6" ht="15">
      <c r="A25" s="14" t="s">
        <v>120</v>
      </c>
      <c r="B25" s="3"/>
      <c r="C25" s="3"/>
      <c r="D25" s="111"/>
      <c r="E25" s="123" t="s">
        <v>87</v>
      </c>
      <c r="F25" s="30">
        <f>-(238000*0.7)/200*4</f>
        <v>-3332</v>
      </c>
    </row>
    <row r="26" spans="1:11" ht="15">
      <c r="A26" s="14" t="s">
        <v>76</v>
      </c>
      <c r="B26" s="3"/>
      <c r="C26" s="3" t="s">
        <v>121</v>
      </c>
      <c r="D26" s="111"/>
      <c r="E26" s="124" t="s">
        <v>122</v>
      </c>
      <c r="F26" s="30">
        <f>-0.8*120000*0.02</f>
        <v>-1920</v>
      </c>
      <c r="K26" s="77"/>
    </row>
    <row r="27" spans="1:11" ht="15">
      <c r="A27" s="125" t="s">
        <v>27</v>
      </c>
      <c r="B27" s="20"/>
      <c r="C27" s="3"/>
      <c r="D27" s="111"/>
      <c r="E27" s="28"/>
      <c r="F27" s="30"/>
      <c r="I27" s="77"/>
      <c r="J27" s="77"/>
      <c r="K27" s="77"/>
    </row>
    <row r="28" spans="1:11" ht="15.75" thickBot="1">
      <c r="A28" s="126" t="s">
        <v>49</v>
      </c>
      <c r="B28" s="15"/>
      <c r="C28" s="15"/>
      <c r="D28" s="127"/>
      <c r="E28" s="32" t="s">
        <v>88</v>
      </c>
      <c r="F28" s="31">
        <v>19500</v>
      </c>
      <c r="I28" s="77"/>
      <c r="J28" s="77"/>
      <c r="K28" s="77"/>
    </row>
    <row r="29" spans="1:11" ht="15">
      <c r="A29" s="98"/>
      <c r="B29" s="3"/>
      <c r="C29" s="3"/>
      <c r="D29" s="3"/>
      <c r="E29" s="60"/>
      <c r="F29" s="16"/>
      <c r="I29" s="77"/>
      <c r="J29" s="77"/>
      <c r="K29" s="77"/>
    </row>
    <row r="30" spans="1:11" ht="15">
      <c r="A30" s="98"/>
      <c r="B30" s="3"/>
      <c r="C30" s="3"/>
      <c r="D30" s="3"/>
      <c r="E30" s="60"/>
      <c r="F30" s="16"/>
      <c r="I30" s="77"/>
      <c r="J30" s="77"/>
      <c r="K30" s="77"/>
    </row>
    <row r="31" spans="1:11" ht="15">
      <c r="A31" s="3"/>
      <c r="B31" s="3"/>
      <c r="C31" s="3"/>
      <c r="D31" s="3"/>
      <c r="E31" s="3"/>
      <c r="I31" s="77"/>
      <c r="J31" s="77"/>
      <c r="K31" s="77"/>
    </row>
    <row r="32" spans="1:10" ht="15.75" thickBot="1">
      <c r="A32" s="128" t="s">
        <v>157</v>
      </c>
      <c r="B32" s="128"/>
      <c r="C32" s="129"/>
      <c r="D32" s="129"/>
      <c r="E32" s="130"/>
      <c r="F32" s="82"/>
      <c r="G32" s="82"/>
      <c r="H32" s="82"/>
      <c r="I32" s="82"/>
      <c r="J32" s="82"/>
    </row>
    <row r="33" spans="1:6" ht="15.75" thickBot="1">
      <c r="A33" s="37" t="s">
        <v>103</v>
      </c>
      <c r="B33" s="40"/>
      <c r="C33" s="40"/>
      <c r="D33" s="40"/>
      <c r="E33" s="41"/>
      <c r="F33" s="42">
        <f>+F17+F18</f>
        <v>81000</v>
      </c>
    </row>
    <row r="34" spans="1:6" ht="15.75" thickBot="1">
      <c r="A34" s="37" t="s">
        <v>104</v>
      </c>
      <c r="B34" s="40"/>
      <c r="C34" s="40"/>
      <c r="D34" s="40"/>
      <c r="E34" s="41"/>
      <c r="F34" s="42">
        <f>+F20</f>
        <v>23500</v>
      </c>
    </row>
    <row r="35" spans="1:6" ht="15.75" thickBot="1">
      <c r="A35" s="37" t="s">
        <v>105</v>
      </c>
      <c r="B35" s="40"/>
      <c r="C35" s="40"/>
      <c r="D35" s="40"/>
      <c r="E35" s="41"/>
      <c r="F35" s="42">
        <f>+SUM(F22:F26)</f>
        <v>-19652</v>
      </c>
    </row>
    <row r="36" spans="1:10" ht="15.75" thickBot="1">
      <c r="A36" s="43" t="s">
        <v>106</v>
      </c>
      <c r="B36" s="44"/>
      <c r="C36" s="44"/>
      <c r="D36" s="44"/>
      <c r="E36" s="131"/>
      <c r="F36" s="45">
        <f>+F28</f>
        <v>19500</v>
      </c>
      <c r="G36" s="77"/>
      <c r="I36" s="132"/>
      <c r="J36" s="133"/>
    </row>
    <row r="37" spans="1:10" ht="15">
      <c r="A37" s="56"/>
      <c r="B37" s="56"/>
      <c r="C37" s="56"/>
      <c r="D37" s="56"/>
      <c r="E37" s="134"/>
      <c r="F37" s="58"/>
      <c r="G37" s="77"/>
      <c r="I37" s="132"/>
      <c r="J37" s="133"/>
    </row>
    <row r="38" spans="1:5" ht="15">
      <c r="A38" s="23" t="s">
        <v>57</v>
      </c>
      <c r="B38" s="128"/>
      <c r="C38" s="128"/>
      <c r="D38" s="135"/>
      <c r="E38" s="2" t="s">
        <v>71</v>
      </c>
    </row>
    <row r="39" spans="1:4" ht="15.75" thickBot="1">
      <c r="A39" s="23"/>
      <c r="B39" s="128"/>
      <c r="C39" s="128"/>
      <c r="D39" s="135"/>
    </row>
    <row r="40" spans="1:6" ht="15.75" thickBot="1">
      <c r="A40" s="37" t="s">
        <v>123</v>
      </c>
      <c r="B40" s="46"/>
      <c r="C40" s="46"/>
      <c r="D40" s="136"/>
      <c r="E40" s="137"/>
      <c r="F40" s="51" t="s">
        <v>6</v>
      </c>
    </row>
    <row r="41" spans="1:6" ht="15">
      <c r="A41" s="14" t="s">
        <v>132</v>
      </c>
      <c r="B41" s="98"/>
      <c r="C41" s="3"/>
      <c r="D41" s="111"/>
      <c r="E41" s="138"/>
      <c r="F41" s="139">
        <f>+F35</f>
        <v>-19652</v>
      </c>
    </row>
    <row r="42" spans="1:6" ht="15.75" thickBot="1">
      <c r="A42" s="121" t="s">
        <v>27</v>
      </c>
      <c r="B42" s="3"/>
      <c r="C42" s="3"/>
      <c r="D42" s="111"/>
      <c r="E42" s="138"/>
      <c r="F42" s="21">
        <f>+F36</f>
        <v>19500</v>
      </c>
    </row>
    <row r="43" spans="1:6" ht="15.75" thickBot="1">
      <c r="A43" s="140" t="s">
        <v>8</v>
      </c>
      <c r="B43" s="46"/>
      <c r="C43" s="46"/>
      <c r="D43" s="136"/>
      <c r="E43" s="141"/>
      <c r="F43" s="47">
        <f>+F41+F42</f>
        <v>-152</v>
      </c>
    </row>
    <row r="44" spans="1:6" ht="15">
      <c r="A44" s="24" t="s">
        <v>28</v>
      </c>
      <c r="B44" s="25"/>
      <c r="C44" s="3"/>
      <c r="D44" s="111"/>
      <c r="E44" s="138"/>
      <c r="F44" s="35">
        <f>+F34</f>
        <v>23500</v>
      </c>
    </row>
    <row r="45" spans="1:6" ht="15">
      <c r="A45" s="14" t="s">
        <v>29</v>
      </c>
      <c r="B45" s="3"/>
      <c r="C45" s="3"/>
      <c r="D45" s="111"/>
      <c r="E45" s="138"/>
      <c r="F45" s="21">
        <f>F17+F18</f>
        <v>81000</v>
      </c>
    </row>
    <row r="46" spans="1:6" ht="15.75" thickBot="1">
      <c r="A46" s="22" t="s">
        <v>8</v>
      </c>
      <c r="B46" s="20"/>
      <c r="C46" s="3"/>
      <c r="D46" s="111"/>
      <c r="E46" s="138"/>
      <c r="F46" s="36">
        <f>+F43+F44+F45</f>
        <v>104348</v>
      </c>
    </row>
    <row r="47" spans="1:6" ht="15.75" thickBot="1">
      <c r="A47" s="37" t="s">
        <v>45</v>
      </c>
      <c r="B47" s="40"/>
      <c r="C47" s="46"/>
      <c r="D47" s="136"/>
      <c r="E47" s="141"/>
      <c r="F47" s="42">
        <f>+F46</f>
        <v>104348</v>
      </c>
    </row>
    <row r="48" spans="1:6" ht="15">
      <c r="A48" s="56"/>
      <c r="B48" s="56"/>
      <c r="C48" s="142"/>
      <c r="D48" s="142"/>
      <c r="E48" s="143"/>
      <c r="F48" s="58"/>
    </row>
    <row r="49" spans="1:4" ht="15">
      <c r="A49" s="23" t="s">
        <v>58</v>
      </c>
      <c r="B49" s="23"/>
      <c r="C49" s="23"/>
      <c r="D49" s="133"/>
    </row>
    <row r="50" spans="1:4" ht="15.75" thickBot="1">
      <c r="A50" s="23"/>
      <c r="B50" s="23"/>
      <c r="C50" s="23"/>
      <c r="D50" s="133"/>
    </row>
    <row r="51" spans="1:11" s="83" customFormat="1" ht="15.75" thickBot="1">
      <c r="A51" s="144" t="s">
        <v>45</v>
      </c>
      <c r="B51" s="145"/>
      <c r="C51" s="145"/>
      <c r="D51" s="145"/>
      <c r="E51" s="146"/>
      <c r="F51" s="147">
        <f>+F47</f>
        <v>104348</v>
      </c>
      <c r="K51" s="77"/>
    </row>
    <row r="52" spans="1:11" s="83" customFormat="1" ht="15">
      <c r="A52" s="117" t="s">
        <v>11</v>
      </c>
      <c r="B52" s="98"/>
      <c r="C52" s="98"/>
      <c r="D52" s="119"/>
      <c r="E52" s="28"/>
      <c r="F52" s="139"/>
      <c r="K52" s="77"/>
    </row>
    <row r="53" spans="1:11" s="83" customFormat="1" ht="15">
      <c r="A53" s="121" t="s">
        <v>133</v>
      </c>
      <c r="B53" s="98"/>
      <c r="C53" s="119"/>
      <c r="D53" s="119"/>
      <c r="E53" s="123" t="s">
        <v>89</v>
      </c>
      <c r="F53" s="139">
        <f>+-111.31</f>
        <v>-111.31</v>
      </c>
      <c r="K53" s="77"/>
    </row>
    <row r="54" spans="1:6" ht="15.75" thickBot="1">
      <c r="A54" s="19" t="s">
        <v>134</v>
      </c>
      <c r="B54" s="3"/>
      <c r="C54" s="3"/>
      <c r="D54" s="3"/>
      <c r="E54" s="123" t="s">
        <v>119</v>
      </c>
      <c r="F54" s="139">
        <v>-10500</v>
      </c>
    </row>
    <row r="55" spans="1:6" ht="15.75" thickBot="1">
      <c r="A55" s="140" t="s">
        <v>21</v>
      </c>
      <c r="B55" s="40"/>
      <c r="C55" s="40"/>
      <c r="D55" s="46"/>
      <c r="E55" s="146"/>
      <c r="F55" s="42">
        <f>+F51+F53+F54</f>
        <v>93736.69</v>
      </c>
    </row>
    <row r="56" spans="1:6" ht="15">
      <c r="A56" s="14" t="s">
        <v>10</v>
      </c>
      <c r="B56" s="3"/>
      <c r="C56" s="3"/>
      <c r="D56" s="3"/>
      <c r="E56" s="28"/>
      <c r="F56" s="21"/>
    </row>
    <row r="57" spans="1:6" ht="15">
      <c r="A57" s="14" t="s">
        <v>23</v>
      </c>
      <c r="B57" s="3"/>
      <c r="C57" s="3"/>
      <c r="D57" s="3"/>
      <c r="E57" s="124" t="s">
        <v>90</v>
      </c>
      <c r="F57" s="21">
        <v>-15552</v>
      </c>
    </row>
    <row r="58" spans="1:6" ht="15">
      <c r="A58" s="14" t="s">
        <v>135</v>
      </c>
      <c r="B58" s="3"/>
      <c r="C58" s="3"/>
      <c r="D58" s="3"/>
      <c r="E58" s="124" t="s">
        <v>91</v>
      </c>
      <c r="F58" s="21">
        <v>-8640</v>
      </c>
    </row>
    <row r="59" spans="1:6" ht="15.75" thickBot="1">
      <c r="A59" s="121" t="s">
        <v>31</v>
      </c>
      <c r="B59" s="98"/>
      <c r="C59" s="98"/>
      <c r="D59" s="3"/>
      <c r="E59" s="122" t="s">
        <v>92</v>
      </c>
      <c r="F59" s="21">
        <v>-15552</v>
      </c>
    </row>
    <row r="60" spans="1:6" ht="15.75" thickBot="1">
      <c r="A60" s="37" t="s">
        <v>12</v>
      </c>
      <c r="B60" s="40"/>
      <c r="C60" s="40"/>
      <c r="D60" s="46"/>
      <c r="E60" s="148"/>
      <c r="F60" s="42">
        <f>+F55+F57+F58</f>
        <v>69544.69</v>
      </c>
    </row>
    <row r="61" spans="1:6" ht="15">
      <c r="A61" s="26" t="s">
        <v>136</v>
      </c>
      <c r="B61" s="17"/>
      <c r="C61" s="17"/>
      <c r="D61" s="17"/>
      <c r="E61" s="149" t="s">
        <v>93</v>
      </c>
      <c r="F61" s="59">
        <f>11100+(0.27*9544.69)</f>
        <v>13677.0663</v>
      </c>
    </row>
    <row r="62" spans="1:6" ht="15.75" thickBot="1">
      <c r="A62" s="14" t="s">
        <v>14</v>
      </c>
      <c r="B62" s="3"/>
      <c r="C62" s="3"/>
      <c r="D62" s="3"/>
      <c r="E62" s="150"/>
      <c r="F62" s="21">
        <v>-950</v>
      </c>
    </row>
    <row r="63" spans="1:6" ht="15.75" thickBot="1">
      <c r="A63" s="140" t="s">
        <v>15</v>
      </c>
      <c r="B63" s="145"/>
      <c r="C63" s="145"/>
      <c r="D63" s="46"/>
      <c r="E63" s="146"/>
      <c r="F63" s="147">
        <f>+F61+F62</f>
        <v>12727.0663</v>
      </c>
    </row>
    <row r="64" spans="1:6" ht="15">
      <c r="A64" s="98" t="s">
        <v>137</v>
      </c>
      <c r="B64" s="98"/>
      <c r="C64" s="98"/>
      <c r="D64" s="98"/>
      <c r="E64" s="98"/>
      <c r="F64" s="3"/>
    </row>
    <row r="65" spans="1:6" ht="15">
      <c r="A65" s="98" t="s">
        <v>138</v>
      </c>
      <c r="B65" s="98"/>
      <c r="C65" s="98"/>
      <c r="D65" s="98"/>
      <c r="E65" s="98"/>
      <c r="F65" s="3"/>
    </row>
    <row r="66" spans="1:6" ht="15">
      <c r="A66" s="98" t="s">
        <v>129</v>
      </c>
      <c r="B66" s="98"/>
      <c r="C66" s="98"/>
      <c r="D66" s="98"/>
      <c r="E66" s="98"/>
      <c r="F66" s="3"/>
    </row>
    <row r="67" spans="1:6" ht="15">
      <c r="A67" s="3" t="s">
        <v>139</v>
      </c>
      <c r="B67" s="3"/>
      <c r="C67" s="3"/>
      <c r="D67" s="3"/>
      <c r="E67" s="3"/>
      <c r="F67" s="3"/>
    </row>
    <row r="68" spans="1:6" ht="15">
      <c r="A68" s="3" t="s">
        <v>140</v>
      </c>
      <c r="B68" s="3"/>
      <c r="C68" s="3"/>
      <c r="D68" s="3"/>
      <c r="E68" s="3"/>
      <c r="F68" s="3"/>
    </row>
    <row r="69" spans="1:6" ht="15">
      <c r="A69" s="98" t="s">
        <v>13</v>
      </c>
      <c r="B69" s="98"/>
      <c r="C69" s="98"/>
      <c r="D69" s="98"/>
      <c r="E69" s="98"/>
      <c r="F69" s="3"/>
    </row>
    <row r="70" spans="1:6" ht="15">
      <c r="A70" s="98" t="s">
        <v>141</v>
      </c>
      <c r="B70" s="98"/>
      <c r="C70" s="98"/>
      <c r="D70" s="98"/>
      <c r="E70" s="98"/>
      <c r="F70" s="3"/>
    </row>
    <row r="71" spans="1:6" ht="15">
      <c r="A71" s="3" t="s">
        <v>142</v>
      </c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20" t="s">
        <v>72</v>
      </c>
      <c r="B73" s="3"/>
      <c r="C73" s="3"/>
      <c r="D73" s="3"/>
      <c r="E73" s="3"/>
      <c r="F73" s="3"/>
    </row>
    <row r="74" spans="1:10" ht="15">
      <c r="A74" s="151" t="s">
        <v>19</v>
      </c>
      <c r="B74" s="152"/>
      <c r="C74" s="62"/>
      <c r="D74" s="63"/>
      <c r="E74" s="62"/>
      <c r="F74" s="62"/>
      <c r="G74" s="62"/>
      <c r="H74" s="64"/>
      <c r="I74" s="3"/>
      <c r="J74" s="3"/>
    </row>
    <row r="75" spans="1:10" ht="15">
      <c r="A75" s="97"/>
      <c r="B75" s="98"/>
      <c r="C75" s="3"/>
      <c r="D75" s="16"/>
      <c r="E75" s="3"/>
      <c r="F75" s="3"/>
      <c r="G75" s="3"/>
      <c r="H75" s="153"/>
      <c r="I75" s="3"/>
      <c r="J75" s="3"/>
    </row>
    <row r="76" spans="1:10" ht="15">
      <c r="A76" s="97" t="s">
        <v>7</v>
      </c>
      <c r="B76" s="3"/>
      <c r="C76" s="3"/>
      <c r="D76" s="16">
        <v>65000</v>
      </c>
      <c r="E76" s="3"/>
      <c r="F76" s="3" t="s">
        <v>16</v>
      </c>
      <c r="G76" s="3"/>
      <c r="H76" s="65">
        <v>1800</v>
      </c>
      <c r="I76" s="3"/>
      <c r="J76" s="98"/>
    </row>
    <row r="77" spans="1:10" ht="15">
      <c r="A77" s="66" t="s">
        <v>40</v>
      </c>
      <c r="B77" s="3"/>
      <c r="C77" s="3"/>
      <c r="D77" s="16">
        <v>45600</v>
      </c>
      <c r="E77" s="3"/>
      <c r="F77" s="3" t="s">
        <v>114</v>
      </c>
      <c r="G77" s="3"/>
      <c r="H77" s="65">
        <v>12850</v>
      </c>
      <c r="I77" s="3"/>
      <c r="J77" s="3"/>
    </row>
    <row r="78" spans="1:10" ht="15">
      <c r="A78" s="66" t="s">
        <v>42</v>
      </c>
      <c r="B78" s="3"/>
      <c r="C78" s="3"/>
      <c r="D78" s="16">
        <v>4500</v>
      </c>
      <c r="E78" s="3"/>
      <c r="F78" s="98" t="s">
        <v>18</v>
      </c>
      <c r="G78" s="98"/>
      <c r="H78" s="154">
        <v>-12500</v>
      </c>
      <c r="I78" s="3"/>
      <c r="J78" s="3"/>
    </row>
    <row r="79" spans="1:10" ht="15">
      <c r="A79" s="66" t="s">
        <v>51</v>
      </c>
      <c r="B79" s="3"/>
      <c r="C79" s="3"/>
      <c r="D79" s="16">
        <v>2650</v>
      </c>
      <c r="E79" s="3"/>
      <c r="F79" s="98" t="s">
        <v>30</v>
      </c>
      <c r="G79" s="98"/>
      <c r="H79" s="154">
        <f>+-38000*0.25</f>
        <v>-9500</v>
      </c>
      <c r="I79" s="3"/>
      <c r="J79" s="3"/>
    </row>
    <row r="80" spans="1:10" ht="15">
      <c r="A80" s="66" t="s">
        <v>43</v>
      </c>
      <c r="B80" s="3"/>
      <c r="C80" s="3"/>
      <c r="D80" s="16">
        <v>2400</v>
      </c>
      <c r="E80" s="3"/>
      <c r="F80" s="98" t="s">
        <v>52</v>
      </c>
      <c r="G80" s="98"/>
      <c r="H80" s="154">
        <v>16200</v>
      </c>
      <c r="I80" s="3"/>
      <c r="J80" s="3"/>
    </row>
    <row r="81" spans="1:10" ht="15">
      <c r="A81" s="106"/>
      <c r="B81" s="67"/>
      <c r="C81" s="67"/>
      <c r="D81" s="67"/>
      <c r="E81" s="67"/>
      <c r="F81" s="155"/>
      <c r="G81" s="155"/>
      <c r="H81" s="156"/>
      <c r="I81" s="99"/>
      <c r="J81" s="3"/>
    </row>
    <row r="82" spans="1:10" ht="15.75" thickBot="1">
      <c r="A82" s="3"/>
      <c r="B82" s="3"/>
      <c r="C82" s="3"/>
      <c r="D82" s="3"/>
      <c r="E82" s="3"/>
      <c r="F82" s="98"/>
      <c r="G82" s="98"/>
      <c r="H82" s="98"/>
      <c r="I82" s="99"/>
      <c r="J82" s="3"/>
    </row>
    <row r="83" spans="1:11" ht="15.75" thickBot="1">
      <c r="A83" s="37" t="s">
        <v>123</v>
      </c>
      <c r="B83" s="46"/>
      <c r="C83" s="46"/>
      <c r="D83" s="136"/>
      <c r="E83" s="157" t="s">
        <v>101</v>
      </c>
      <c r="F83" s="38" t="s">
        <v>6</v>
      </c>
      <c r="G83" s="77"/>
      <c r="H83" s="77"/>
      <c r="I83" s="77"/>
      <c r="J83" s="98"/>
      <c r="K83" s="77"/>
    </row>
    <row r="84" spans="1:10" ht="15">
      <c r="A84" s="22" t="s">
        <v>29</v>
      </c>
      <c r="B84" s="20"/>
      <c r="C84" s="3"/>
      <c r="D84" s="111"/>
      <c r="E84" s="3"/>
      <c r="F84" s="30"/>
      <c r="J84" s="3"/>
    </row>
    <row r="85" spans="1:11" ht="15">
      <c r="A85" s="14" t="s">
        <v>7</v>
      </c>
      <c r="B85" s="3"/>
      <c r="C85" s="3"/>
      <c r="D85" s="111"/>
      <c r="E85" s="158" t="s">
        <v>82</v>
      </c>
      <c r="F85" s="70">
        <v>65000</v>
      </c>
      <c r="I85" s="77"/>
      <c r="J85" s="77"/>
      <c r="K85" s="77"/>
    </row>
    <row r="86" spans="1:11" ht="15">
      <c r="A86" s="14" t="s">
        <v>20</v>
      </c>
      <c r="B86" s="3"/>
      <c r="C86" s="3"/>
      <c r="D86" s="111"/>
      <c r="E86" s="158" t="s">
        <v>94</v>
      </c>
      <c r="F86" s="70">
        <f>+-1800</f>
        <v>-1800</v>
      </c>
      <c r="K86" s="77"/>
    </row>
    <row r="87" spans="1:6" ht="15">
      <c r="A87" s="22" t="s">
        <v>28</v>
      </c>
      <c r="B87" s="20"/>
      <c r="C87" s="3"/>
      <c r="D87" s="111"/>
      <c r="E87" s="159"/>
      <c r="F87" s="70"/>
    </row>
    <row r="88" spans="1:6" ht="15">
      <c r="A88" s="14" t="s">
        <v>30</v>
      </c>
      <c r="B88" s="3"/>
      <c r="C88" s="3"/>
      <c r="D88" s="111"/>
      <c r="E88" s="159" t="s">
        <v>84</v>
      </c>
      <c r="F88" s="70">
        <f>+H79</f>
        <v>-9500</v>
      </c>
    </row>
    <row r="89" spans="1:6" ht="15">
      <c r="A89" s="22" t="s">
        <v>26</v>
      </c>
      <c r="B89" s="20"/>
      <c r="C89" s="3"/>
      <c r="D89" s="111"/>
      <c r="E89" s="159"/>
      <c r="F89" s="70"/>
    </row>
    <row r="90" spans="1:6" ht="15">
      <c r="A90" s="121" t="s">
        <v>41</v>
      </c>
      <c r="B90" s="98"/>
      <c r="C90" s="98"/>
      <c r="D90" s="111"/>
      <c r="E90" s="159" t="s">
        <v>85</v>
      </c>
      <c r="F90" s="160">
        <v>45600</v>
      </c>
    </row>
    <row r="91" spans="1:6" ht="15">
      <c r="A91" s="22" t="s">
        <v>27</v>
      </c>
      <c r="B91" s="20"/>
      <c r="C91" s="3"/>
      <c r="D91" s="111"/>
      <c r="E91" s="3"/>
      <c r="F91" s="70"/>
    </row>
    <row r="92" spans="1:6" ht="15.75" thickBot="1">
      <c r="A92" s="161" t="s">
        <v>51</v>
      </c>
      <c r="B92" s="33"/>
      <c r="C92" s="15"/>
      <c r="D92" s="127"/>
      <c r="E92" s="162" t="s">
        <v>102</v>
      </c>
      <c r="F92" s="163">
        <v>2650</v>
      </c>
    </row>
    <row r="93" ht="15">
      <c r="D93" s="2"/>
    </row>
    <row r="94" ht="15">
      <c r="D94" s="2"/>
    </row>
    <row r="95" ht="15">
      <c r="D95" s="2"/>
    </row>
    <row r="96" spans="1:5" ht="15">
      <c r="A96" s="23" t="s">
        <v>74</v>
      </c>
      <c r="B96" s="23"/>
      <c r="C96" s="23"/>
      <c r="D96" s="23"/>
      <c r="E96" s="34"/>
    </row>
    <row r="97" spans="1:5" ht="15.75" thickBot="1">
      <c r="A97" s="23"/>
      <c r="B97" s="23"/>
      <c r="C97" s="23"/>
      <c r="D97" s="23"/>
      <c r="E97" s="34"/>
    </row>
    <row r="98" spans="1:6" ht="15.75" thickBot="1">
      <c r="A98" s="37" t="s">
        <v>103</v>
      </c>
      <c r="B98" s="40"/>
      <c r="C98" s="40"/>
      <c r="D98" s="40"/>
      <c r="E98" s="41"/>
      <c r="F98" s="71">
        <f>+F85+F86</f>
        <v>63200</v>
      </c>
    </row>
    <row r="99" spans="1:6" ht="15.75" thickBot="1">
      <c r="A99" s="37" t="s">
        <v>107</v>
      </c>
      <c r="B99" s="40"/>
      <c r="C99" s="40"/>
      <c r="D99" s="40"/>
      <c r="E99" s="41"/>
      <c r="F99" s="71">
        <f>+F88</f>
        <v>-9500</v>
      </c>
    </row>
    <row r="100" spans="1:6" ht="15.75" thickBot="1">
      <c r="A100" s="37" t="s">
        <v>105</v>
      </c>
      <c r="B100" s="40"/>
      <c r="C100" s="40"/>
      <c r="D100" s="40"/>
      <c r="E100" s="41"/>
      <c r="F100" s="71">
        <f>+F90</f>
        <v>45600</v>
      </c>
    </row>
    <row r="101" spans="1:6" ht="15.75" thickBot="1">
      <c r="A101" s="43" t="s">
        <v>106</v>
      </c>
      <c r="B101" s="44"/>
      <c r="C101" s="44"/>
      <c r="D101" s="44"/>
      <c r="E101" s="131"/>
      <c r="F101" s="72">
        <f>+F92</f>
        <v>2650</v>
      </c>
    </row>
    <row r="102" ht="15">
      <c r="D102" s="2"/>
    </row>
    <row r="103" spans="1:5" ht="15">
      <c r="A103" s="128" t="s">
        <v>56</v>
      </c>
      <c r="B103" s="128"/>
      <c r="C103" s="129"/>
      <c r="D103" s="129"/>
      <c r="E103" s="2" t="s">
        <v>71</v>
      </c>
    </row>
    <row r="104" spans="1:4" ht="15">
      <c r="A104" s="83"/>
      <c r="B104" s="83"/>
      <c r="C104" s="77"/>
      <c r="D104" s="77"/>
    </row>
    <row r="105" spans="1:4" ht="15">
      <c r="A105" s="2" t="s">
        <v>118</v>
      </c>
      <c r="D105" s="13"/>
    </row>
    <row r="106" ht="15.75" thickBot="1">
      <c r="D106" s="13"/>
    </row>
    <row r="107" spans="1:6" ht="15.75" thickBot="1">
      <c r="A107" s="37" t="s">
        <v>123</v>
      </c>
      <c r="B107" s="46"/>
      <c r="C107" s="46"/>
      <c r="D107" s="136"/>
      <c r="E107" s="46"/>
      <c r="F107" s="39" t="s">
        <v>6</v>
      </c>
    </row>
    <row r="108" spans="1:6" ht="15">
      <c r="A108" s="14" t="s">
        <v>28</v>
      </c>
      <c r="B108" s="3"/>
      <c r="C108" s="3"/>
      <c r="D108" s="111"/>
      <c r="E108" s="3"/>
      <c r="F108" s="70">
        <f>+F99</f>
        <v>-9500</v>
      </c>
    </row>
    <row r="109" spans="1:6" ht="15">
      <c r="A109" s="14" t="s">
        <v>117</v>
      </c>
      <c r="B109" s="3"/>
      <c r="C109" s="3"/>
      <c r="D109" s="111"/>
      <c r="E109" s="3"/>
      <c r="F109" s="70">
        <v>-12500</v>
      </c>
    </row>
    <row r="110" spans="1:6" ht="15.75" thickBot="1">
      <c r="A110" s="22" t="s">
        <v>77</v>
      </c>
      <c r="B110" s="20"/>
      <c r="C110" s="3"/>
      <c r="D110" s="111"/>
      <c r="E110" s="3"/>
      <c r="F110" s="69">
        <f>+F101</f>
        <v>2650</v>
      </c>
    </row>
    <row r="111" spans="1:6" ht="15.75" thickBot="1">
      <c r="A111" s="37" t="s">
        <v>1</v>
      </c>
      <c r="B111" s="40"/>
      <c r="C111" s="46"/>
      <c r="D111" s="136"/>
      <c r="E111" s="46"/>
      <c r="F111" s="68">
        <f>+SUM(F108:F110)</f>
        <v>-19350</v>
      </c>
    </row>
    <row r="112" spans="1:6" ht="15">
      <c r="A112" s="14" t="s">
        <v>78</v>
      </c>
      <c r="B112" s="3"/>
      <c r="C112" s="3"/>
      <c r="D112" s="111"/>
      <c r="E112" s="3"/>
      <c r="F112" s="70">
        <f>+F100</f>
        <v>45600</v>
      </c>
    </row>
    <row r="113" spans="1:6" ht="15.75" thickBot="1">
      <c r="A113" s="14" t="s">
        <v>79</v>
      </c>
      <c r="B113" s="3"/>
      <c r="C113" s="3"/>
      <c r="D113" s="111"/>
      <c r="E113" s="3"/>
      <c r="F113" s="70">
        <f>+F98</f>
        <v>63200</v>
      </c>
    </row>
    <row r="114" spans="1:6" ht="15.75" thickBot="1">
      <c r="A114" s="37" t="s">
        <v>130</v>
      </c>
      <c r="B114" s="40"/>
      <c r="C114" s="40"/>
      <c r="D114" s="136"/>
      <c r="E114" s="46"/>
      <c r="F114" s="68">
        <f>+F111+F112+F113</f>
        <v>89450</v>
      </c>
    </row>
    <row r="115" spans="1:6" ht="15">
      <c r="A115" s="56"/>
      <c r="B115" s="56"/>
      <c r="C115" s="56"/>
      <c r="D115" s="142"/>
      <c r="E115" s="142"/>
      <c r="F115" s="56"/>
    </row>
    <row r="116" spans="1:4" ht="15">
      <c r="A116" s="23" t="s">
        <v>44</v>
      </c>
      <c r="B116" s="23"/>
      <c r="C116" s="23"/>
      <c r="D116" s="2"/>
    </row>
    <row r="117" spans="1:4" ht="15.75" thickBot="1">
      <c r="A117" s="23"/>
      <c r="B117" s="23"/>
      <c r="C117" s="23"/>
      <c r="D117" s="2"/>
    </row>
    <row r="118" spans="1:6" ht="15.75" thickBot="1">
      <c r="A118" s="164"/>
      <c r="B118" s="165"/>
      <c r="C118" s="165"/>
      <c r="D118" s="165"/>
      <c r="E118" s="48" t="s">
        <v>101</v>
      </c>
      <c r="F118" s="49" t="s">
        <v>6</v>
      </c>
    </row>
    <row r="119" spans="1:6" ht="15.75" thickBot="1">
      <c r="A119" s="37" t="s">
        <v>127</v>
      </c>
      <c r="B119" s="40"/>
      <c r="C119" s="40"/>
      <c r="D119" s="136"/>
      <c r="E119" s="146"/>
      <c r="F119" s="68">
        <f>+F114-F109</f>
        <v>101950</v>
      </c>
    </row>
    <row r="120" spans="1:6" ht="15">
      <c r="A120" s="14" t="s">
        <v>11</v>
      </c>
      <c r="B120" s="3"/>
      <c r="C120" s="3"/>
      <c r="D120" s="111"/>
      <c r="E120" s="28"/>
      <c r="F120" s="30"/>
    </row>
    <row r="121" spans="1:9" ht="15">
      <c r="A121" s="14" t="s">
        <v>143</v>
      </c>
      <c r="B121" s="3"/>
      <c r="C121" s="3"/>
      <c r="D121" s="111"/>
      <c r="E121" s="124" t="s">
        <v>119</v>
      </c>
      <c r="F121" s="30">
        <f>+-(F119-F122-F123)*5%</f>
        <v>-5924.9115</v>
      </c>
      <c r="G121" s="13"/>
      <c r="H121" s="13"/>
      <c r="I121" s="13"/>
    </row>
    <row r="122" spans="1:6" ht="15">
      <c r="A122" s="14" t="s">
        <v>144</v>
      </c>
      <c r="B122" s="3"/>
      <c r="C122" s="3"/>
      <c r="D122" s="111"/>
      <c r="E122" s="124" t="s">
        <v>75</v>
      </c>
      <c r="F122" s="70">
        <v>-15552</v>
      </c>
    </row>
    <row r="123" spans="1:6" ht="15">
      <c r="A123" s="14" t="s">
        <v>145</v>
      </c>
      <c r="B123" s="3"/>
      <c r="C123" s="3"/>
      <c r="D123" s="111"/>
      <c r="E123" s="124" t="s">
        <v>95</v>
      </c>
      <c r="F123" s="30">
        <v>-996.23</v>
      </c>
    </row>
    <row r="124" spans="1:6" ht="15">
      <c r="A124" s="55" t="s">
        <v>9</v>
      </c>
      <c r="B124" s="56"/>
      <c r="C124" s="56"/>
      <c r="D124" s="166"/>
      <c r="E124" s="167"/>
      <c r="F124" s="57">
        <f>+F119+SUM(F121:F123)</f>
        <v>79476.8585</v>
      </c>
    </row>
    <row r="125" spans="1:6" ht="15.75" thickBot="1">
      <c r="A125" s="14" t="s">
        <v>146</v>
      </c>
      <c r="B125" s="168"/>
      <c r="C125" s="3"/>
      <c r="D125" s="111"/>
      <c r="E125" s="123" t="s">
        <v>96</v>
      </c>
      <c r="F125" s="169">
        <v>-2400</v>
      </c>
    </row>
    <row r="126" spans="1:6" ht="15.75" thickBot="1">
      <c r="A126" s="37" t="s">
        <v>46</v>
      </c>
      <c r="B126" s="46"/>
      <c r="C126" s="46"/>
      <c r="D126" s="46"/>
      <c r="E126" s="146"/>
      <c r="F126" s="68">
        <f>+F124+F125</f>
        <v>77076.8585</v>
      </c>
    </row>
    <row r="127" spans="1:6" ht="15.75" thickBot="1">
      <c r="A127" s="37" t="s">
        <v>147</v>
      </c>
      <c r="B127" s="40"/>
      <c r="C127" s="40"/>
      <c r="D127" s="40"/>
      <c r="E127" s="41"/>
      <c r="F127" s="68">
        <f>+-12500</f>
        <v>-12500</v>
      </c>
    </row>
    <row r="128" spans="1:6" ht="15.75" thickBot="1">
      <c r="A128" s="37" t="s">
        <v>128</v>
      </c>
      <c r="B128" s="40"/>
      <c r="C128" s="40"/>
      <c r="D128" s="40"/>
      <c r="E128" s="41"/>
      <c r="F128" s="68">
        <f>+F126+F127</f>
        <v>64576.8585</v>
      </c>
    </row>
    <row r="129" spans="1:6" ht="15">
      <c r="A129" s="26" t="s">
        <v>148</v>
      </c>
      <c r="B129" s="17"/>
      <c r="C129" s="17"/>
      <c r="D129" s="17"/>
      <c r="E129" s="170"/>
      <c r="F129" s="171"/>
    </row>
    <row r="130" spans="1:6" ht="15">
      <c r="A130" s="14" t="s">
        <v>23</v>
      </c>
      <c r="B130" s="3"/>
      <c r="C130" s="3"/>
      <c r="D130" s="3"/>
      <c r="E130" s="123" t="s">
        <v>90</v>
      </c>
      <c r="F130" s="70">
        <f>+-15552</f>
        <v>-15552</v>
      </c>
    </row>
    <row r="131" spans="1:6" ht="15">
      <c r="A131" s="14" t="s">
        <v>24</v>
      </c>
      <c r="B131" s="3"/>
      <c r="C131" s="3"/>
      <c r="D131" s="3"/>
      <c r="E131" s="123" t="s">
        <v>97</v>
      </c>
      <c r="F131" s="70">
        <v>-15552</v>
      </c>
    </row>
    <row r="132" spans="1:6" ht="15">
      <c r="A132" s="14" t="s">
        <v>115</v>
      </c>
      <c r="B132" s="3"/>
      <c r="C132" s="3"/>
      <c r="D132" s="3"/>
      <c r="E132" s="123" t="s">
        <v>116</v>
      </c>
      <c r="F132" s="70">
        <f>+-(540)*5</f>
        <v>-2700</v>
      </c>
    </row>
    <row r="133" spans="1:6" ht="15">
      <c r="A133" s="14" t="s">
        <v>0</v>
      </c>
      <c r="B133" s="3"/>
      <c r="C133" s="3"/>
      <c r="D133" s="3"/>
      <c r="E133" s="123" t="s">
        <v>98</v>
      </c>
      <c r="F133" s="70">
        <v>-17280</v>
      </c>
    </row>
    <row r="134" spans="1:6" ht="15.75" thickBot="1">
      <c r="A134" s="172" t="s">
        <v>22</v>
      </c>
      <c r="B134" s="15"/>
      <c r="C134" s="15"/>
      <c r="D134" s="15"/>
      <c r="E134" s="32" t="s">
        <v>99</v>
      </c>
      <c r="F134" s="163">
        <v>-8640</v>
      </c>
    </row>
    <row r="135" spans="1:6" ht="15.75" thickBot="1">
      <c r="A135" s="37" t="s">
        <v>12</v>
      </c>
      <c r="B135" s="40"/>
      <c r="C135" s="40"/>
      <c r="D135" s="40"/>
      <c r="E135" s="41"/>
      <c r="F135" s="50">
        <f>+F128+SUM(F130:F134)</f>
        <v>4852.858500000002</v>
      </c>
    </row>
    <row r="136" spans="1:6" ht="15.75" thickBot="1">
      <c r="A136" s="37" t="s">
        <v>149</v>
      </c>
      <c r="B136" s="40"/>
      <c r="C136" s="40"/>
      <c r="D136" s="46"/>
      <c r="E136" s="173" t="s">
        <v>100</v>
      </c>
      <c r="F136" s="50">
        <f>9%*4852.86</f>
        <v>436.75739999999996</v>
      </c>
    </row>
    <row r="137" spans="1:4" ht="15">
      <c r="A137" s="13"/>
      <c r="B137" s="13"/>
      <c r="C137" s="13"/>
      <c r="D137" s="13"/>
    </row>
    <row r="138" ht="15">
      <c r="A138" s="2" t="s">
        <v>150</v>
      </c>
    </row>
    <row r="139" spans="1:4" ht="15">
      <c r="A139" s="2" t="s">
        <v>151</v>
      </c>
      <c r="D139" s="2"/>
    </row>
    <row r="140" ht="15">
      <c r="A140" s="2" t="s">
        <v>126</v>
      </c>
    </row>
    <row r="141" ht="15">
      <c r="A141" s="2" t="s">
        <v>152</v>
      </c>
    </row>
    <row r="142" ht="15">
      <c r="A142" s="2" t="s">
        <v>153</v>
      </c>
    </row>
    <row r="143" ht="15">
      <c r="A143" s="2" t="s">
        <v>154</v>
      </c>
    </row>
    <row r="144" ht="15">
      <c r="A144" s="2" t="s">
        <v>155</v>
      </c>
    </row>
    <row r="145" ht="15">
      <c r="A145" s="2" t="s">
        <v>158</v>
      </c>
    </row>
    <row r="146" ht="15">
      <c r="A146" s="2" t="s">
        <v>156</v>
      </c>
    </row>
    <row r="147" ht="15">
      <c r="A147" s="18"/>
    </row>
    <row r="148" ht="15">
      <c r="A148" s="18"/>
    </row>
    <row r="149" ht="15">
      <c r="A149" s="18"/>
    </row>
  </sheetData>
  <sheetProtection/>
  <mergeCells count="1">
    <mergeCell ref="A4:H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&amp;L&amp;"-,Negrita"&amp;K00-035GUÍA DE TRABAJOS PRÁCTICOS.
UNIDAD IV&amp;R&amp;"-,Negrita"&amp;K00-036Carolina Andrea Reydak</oddHeader>
    <oddFooter>&amp;L&amp;G &amp;C&amp;"-,Negrita"&amp;K00-034UCC. FACEA. 
IMPUESTOS I. Cát. "B"&amp;RPágina &amp;P de &amp;N</oddFooter>
  </headerFooter>
  <ignoredErrors>
    <ignoredError sqref="F127" 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Layout" workbookViewId="0" topLeftCell="A34">
      <selection activeCell="A23" sqref="A23"/>
    </sheetView>
  </sheetViews>
  <sheetFormatPr defaultColWidth="11.57421875" defaultRowHeight="15"/>
  <cols>
    <col min="1" max="6" width="11.57421875" style="2" customWidth="1"/>
    <col min="7" max="16384" width="11.57421875" style="2" customWidth="1"/>
  </cols>
  <sheetData>
    <row r="1" ht="15">
      <c r="A1" s="83" t="s">
        <v>32</v>
      </c>
    </row>
    <row r="2" ht="15.75" thickBot="1"/>
    <row r="3" spans="1:11" ht="15">
      <c r="A3" s="203" t="s">
        <v>195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15.75" thickBot="1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3:11" ht="16.5" customHeight="1">
      <c r="C5" s="3"/>
      <c r="D5" s="3"/>
      <c r="E5" s="3"/>
      <c r="F5" s="3"/>
      <c r="G5" s="3"/>
      <c r="H5" s="3"/>
      <c r="I5" s="3"/>
      <c r="J5" s="3"/>
      <c r="K5" s="3"/>
    </row>
    <row r="6" spans="1:11" ht="16.5" customHeight="1">
      <c r="A6" s="73" t="s">
        <v>162</v>
      </c>
      <c r="B6" s="74"/>
      <c r="C6" s="75"/>
      <c r="D6" s="75"/>
      <c r="E6" s="76"/>
      <c r="F6" s="76"/>
      <c r="G6" s="76"/>
      <c r="H6" s="76"/>
      <c r="I6" s="76"/>
      <c r="J6" s="76"/>
      <c r="K6" s="76"/>
    </row>
    <row r="7" spans="1:11" ht="16.5" customHeight="1">
      <c r="A7" s="77" t="s">
        <v>163</v>
      </c>
      <c r="B7" s="77"/>
      <c r="C7" s="77"/>
      <c r="D7" s="77"/>
      <c r="E7" s="75"/>
      <c r="F7" s="75"/>
      <c r="G7" s="75"/>
      <c r="H7" s="75"/>
      <c r="I7" s="76"/>
      <c r="J7" s="1"/>
      <c r="K7" s="1"/>
    </row>
    <row r="8" spans="1:11" ht="16.5" customHeight="1">
      <c r="A8" s="73" t="s">
        <v>164</v>
      </c>
      <c r="B8" s="75"/>
      <c r="C8" s="75"/>
      <c r="D8" s="75"/>
      <c r="E8" s="75"/>
      <c r="F8" s="75"/>
      <c r="G8" s="75"/>
      <c r="H8" s="75"/>
      <c r="I8" s="76"/>
      <c r="J8" s="1"/>
      <c r="K8" s="1"/>
    </row>
    <row r="9" spans="1:11" ht="16.5" customHeight="1">
      <c r="A9" s="73"/>
      <c r="B9" s="75"/>
      <c r="C9" s="75"/>
      <c r="D9" s="75"/>
      <c r="E9" s="75"/>
      <c r="F9" s="75"/>
      <c r="G9" s="75"/>
      <c r="H9" s="75"/>
      <c r="I9" s="76"/>
      <c r="J9" s="1"/>
      <c r="K9" s="1"/>
    </row>
    <row r="10" spans="1:11" ht="16.5" customHeight="1">
      <c r="A10" s="73" t="s">
        <v>165</v>
      </c>
      <c r="B10" s="75"/>
      <c r="C10" s="75"/>
      <c r="D10" s="75"/>
      <c r="E10" s="75"/>
      <c r="F10" s="75"/>
      <c r="G10" s="75"/>
      <c r="H10" s="75"/>
      <c r="I10" s="76"/>
      <c r="J10" s="1"/>
      <c r="K10" s="1"/>
    </row>
    <row r="11" spans="1:11" ht="15">
      <c r="A11" s="78" t="s">
        <v>166</v>
      </c>
      <c r="B11" s="78"/>
      <c r="C11" s="78"/>
      <c r="D11" s="78"/>
      <c r="E11" s="78"/>
      <c r="F11" s="78"/>
      <c r="G11" s="78"/>
      <c r="H11" s="78"/>
      <c r="I11" s="79"/>
      <c r="J11" s="79"/>
      <c r="K11" s="79"/>
    </row>
    <row r="12" spans="1:11" ht="15">
      <c r="A12" s="78" t="s">
        <v>167</v>
      </c>
      <c r="B12" s="78"/>
      <c r="C12" s="78"/>
      <c r="D12" s="78"/>
      <c r="E12" s="78"/>
      <c r="F12" s="78"/>
      <c r="G12" s="78"/>
      <c r="H12" s="78"/>
      <c r="I12" s="79"/>
      <c r="J12" s="79"/>
      <c r="K12" s="79"/>
    </row>
    <row r="13" spans="1:11" ht="15">
      <c r="A13" s="78" t="s">
        <v>168</v>
      </c>
      <c r="B13" s="78"/>
      <c r="C13" s="78"/>
      <c r="D13" s="78"/>
      <c r="E13" s="78"/>
      <c r="F13" s="78"/>
      <c r="G13" s="78"/>
      <c r="H13" s="78"/>
      <c r="I13" s="79"/>
      <c r="J13" s="79"/>
      <c r="K13" s="79"/>
    </row>
    <row r="14" spans="1:11" ht="15">
      <c r="A14" s="85"/>
      <c r="G14" s="77"/>
      <c r="H14" s="77"/>
      <c r="I14" s="77"/>
      <c r="J14" s="77"/>
      <c r="K14" s="77"/>
    </row>
    <row r="15" spans="1:11" ht="15">
      <c r="A15" s="85" t="s">
        <v>169</v>
      </c>
      <c r="G15" s="77"/>
      <c r="H15" s="77"/>
      <c r="I15" s="77"/>
      <c r="J15" s="77"/>
      <c r="K15" s="77"/>
    </row>
    <row r="16" spans="1:6" ht="15">
      <c r="A16" s="77" t="s">
        <v>170</v>
      </c>
      <c r="B16" s="77"/>
      <c r="C16" s="77"/>
      <c r="D16" s="77"/>
      <c r="E16" s="77"/>
      <c r="F16" s="77"/>
    </row>
    <row r="17" spans="1:11" ht="15">
      <c r="A17" s="79" t="s">
        <v>171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15">
      <c r="A18" s="77" t="s">
        <v>172</v>
      </c>
    </row>
    <row r="19" ht="15">
      <c r="A19" s="77" t="s">
        <v>173</v>
      </c>
    </row>
    <row r="20" ht="15">
      <c r="A20" s="77"/>
    </row>
    <row r="21" ht="15">
      <c r="A21" s="77" t="s">
        <v>124</v>
      </c>
    </row>
    <row r="22" spans="1:11" ht="15">
      <c r="A22" s="76" t="s">
        <v>199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15">
      <c r="A23" s="76" t="s">
        <v>174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5">
      <c r="A24" s="76" t="s">
        <v>175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ht="15">
      <c r="A25" s="2" t="s">
        <v>176</v>
      </c>
    </row>
    <row r="26" spans="1:11" ht="15">
      <c r="A26" s="80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15">
      <c r="A27" s="81" t="s">
        <v>177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0" ht="15">
      <c r="A28" s="82" t="s">
        <v>178</v>
      </c>
      <c r="B28" s="82"/>
      <c r="C28" s="82"/>
      <c r="D28" s="82"/>
      <c r="E28" s="82"/>
      <c r="F28" s="82"/>
      <c r="G28" s="82"/>
      <c r="H28" s="82"/>
      <c r="I28" s="82"/>
      <c r="J28" s="82"/>
    </row>
    <row r="29" spans="1:11" s="83" customFormat="1" ht="15">
      <c r="A29" s="82" t="s">
        <v>198</v>
      </c>
      <c r="B29" s="82"/>
      <c r="C29" s="82"/>
      <c r="D29" s="82"/>
      <c r="E29" s="82"/>
      <c r="F29" s="82"/>
      <c r="G29" s="82"/>
      <c r="H29" s="82"/>
      <c r="I29" s="82"/>
      <c r="J29" s="82"/>
      <c r="K29" s="77"/>
    </row>
    <row r="30" spans="1:11" s="83" customFormat="1" ht="15">
      <c r="A30" s="76" t="s">
        <v>179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s="83" customFormat="1" ht="15">
      <c r="A31" s="76" t="s">
        <v>182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s="83" customFormat="1" ht="15">
      <c r="A32" s="82" t="s">
        <v>183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s="83" customFormat="1" ht="15">
      <c r="A33" s="76" t="s">
        <v>180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ht="15">
      <c r="A34" s="1" t="s">
        <v>181</v>
      </c>
    </row>
    <row r="35" ht="15">
      <c r="A35" s="1" t="s">
        <v>59</v>
      </c>
    </row>
    <row r="36" ht="15">
      <c r="A36" s="77"/>
    </row>
    <row r="37" ht="15">
      <c r="A37" s="2" t="s">
        <v>184</v>
      </c>
    </row>
    <row r="38" ht="15">
      <c r="A38" s="2" t="s">
        <v>185</v>
      </c>
    </row>
    <row r="39" ht="15">
      <c r="A39" s="2" t="s">
        <v>186</v>
      </c>
    </row>
    <row r="40" spans="1:3" ht="15">
      <c r="A40" s="77"/>
      <c r="B40" s="77"/>
      <c r="C40" s="77"/>
    </row>
    <row r="41" spans="1:2" ht="15">
      <c r="A41" s="2" t="s">
        <v>54</v>
      </c>
      <c r="B41" s="2" t="s">
        <v>187</v>
      </c>
    </row>
    <row r="42" ht="15">
      <c r="A42" s="2" t="s">
        <v>188</v>
      </c>
    </row>
    <row r="43" ht="15">
      <c r="A43" s="2" t="s">
        <v>189</v>
      </c>
    </row>
    <row r="45" spans="1:4" ht="15">
      <c r="A45" s="77" t="s">
        <v>190</v>
      </c>
      <c r="B45" s="77"/>
      <c r="C45" s="77"/>
      <c r="D45" s="77"/>
    </row>
    <row r="46" spans="1:2" ht="15">
      <c r="A46" s="77" t="s">
        <v>191</v>
      </c>
      <c r="B46" s="77"/>
    </row>
    <row r="47" spans="1:2" ht="15">
      <c r="A47" s="77" t="s">
        <v>55</v>
      </c>
      <c r="B47" s="77"/>
    </row>
    <row r="48" spans="1:10" ht="15">
      <c r="A48" s="77"/>
      <c r="J48" s="77"/>
    </row>
    <row r="49" spans="1:11" ht="15">
      <c r="A49" s="4" t="s">
        <v>192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s="4" t="s">
        <v>193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>
      <c r="A51" s="4" t="s">
        <v>194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5" spans="1:11" ht="1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 ht="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9" spans="1:11" ht="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ht="1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4" ht="15">
      <c r="A64" s="84"/>
    </row>
  </sheetData>
  <sheetProtection/>
  <mergeCells count="1">
    <mergeCell ref="A3:K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&amp;L&amp;"-,Negrita"&amp;K00-039GUÍA DE TRABAJOS PRÁCTICOS.
UNIDAD IV&amp;R&amp;"-,Negrita"&amp;K00-040Carolina Andrea Reydak</oddHeader>
    <oddFooter>&amp;L&amp;G &amp;C&amp;"-,Negrita"&amp;K00-038UCC. FACEA. 
IMPUESTOS I. Cát. "B"&amp;RPágina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Reydak</cp:lastModifiedBy>
  <cp:lastPrinted>2014-09-17T14:45:44Z</cp:lastPrinted>
  <dcterms:created xsi:type="dcterms:W3CDTF">2013-12-27T15:56:41Z</dcterms:created>
  <dcterms:modified xsi:type="dcterms:W3CDTF">2014-09-18T14:56:13Z</dcterms:modified>
  <cp:category/>
  <cp:version/>
  <cp:contentType/>
  <cp:contentStatus/>
</cp:coreProperties>
</file>