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Documents\facultad\FINAL\capitulos terminamos\"/>
    </mc:Choice>
  </mc:AlternateContent>
  <bookViews>
    <workbookView xWindow="0" yWindow="0" windowWidth="20490" windowHeight="7155" activeTab="3"/>
  </bookViews>
  <sheets>
    <sheet name="6.01" sheetId="1" r:id="rId1"/>
    <sheet name="6.02" sheetId="2" r:id="rId2"/>
    <sheet name="6.03" sheetId="3" r:id="rId3"/>
    <sheet name="6.04" sheetId="4" r:id="rId4"/>
  </sheets>
  <calcPr calcId="152511"/>
</workbook>
</file>

<file path=xl/calcChain.xml><?xml version="1.0" encoding="utf-8"?>
<calcChain xmlns="http://schemas.openxmlformats.org/spreadsheetml/2006/main">
  <c r="E218" i="4" l="1"/>
  <c r="D218" i="4"/>
  <c r="E81" i="4"/>
  <c r="E80" i="4"/>
  <c r="E88" i="4"/>
  <c r="D88" i="4"/>
  <c r="C248" i="4"/>
  <c r="C252" i="4"/>
  <c r="D259" i="4"/>
  <c r="H129" i="4" s="1"/>
  <c r="I247" i="4"/>
  <c r="C243" i="4"/>
  <c r="E238" i="4"/>
  <c r="E237" i="4"/>
  <c r="E236" i="4"/>
  <c r="C193" i="4"/>
  <c r="C195" i="4" s="1"/>
  <c r="C196" i="4" s="1"/>
  <c r="C198" i="4" s="1"/>
  <c r="H126" i="4" s="1"/>
  <c r="H139" i="4"/>
  <c r="H135" i="4"/>
  <c r="E287" i="4"/>
  <c r="E286" i="4"/>
  <c r="E159" i="4"/>
  <c r="E158" i="4"/>
  <c r="D159" i="4"/>
  <c r="D158" i="4"/>
  <c r="D203" i="4"/>
  <c r="E82" i="4" l="1"/>
  <c r="C230" i="4" s="1"/>
  <c r="D219" i="4"/>
  <c r="D230" i="4" s="1"/>
  <c r="D227" i="4"/>
  <c r="C227" i="4"/>
  <c r="D226" i="4"/>
  <c r="C226" i="4"/>
  <c r="E210" i="4"/>
  <c r="E211" i="4" s="1"/>
  <c r="D210" i="4"/>
  <c r="D211" i="4" s="1"/>
  <c r="E203" i="4"/>
  <c r="E204" i="4" s="1"/>
  <c r="D204" i="4"/>
  <c r="E78" i="4"/>
  <c r="C229" i="4" s="1"/>
  <c r="E73" i="4"/>
  <c r="E72" i="4"/>
  <c r="E301" i="4"/>
  <c r="E74" i="4" l="1"/>
  <c r="E83" i="4" s="1"/>
  <c r="D205" i="4"/>
  <c r="D206" i="4" s="1"/>
  <c r="E205" i="4"/>
  <c r="E206" i="4" s="1"/>
  <c r="D212" i="4"/>
  <c r="D213" i="4" s="1"/>
  <c r="D214" i="4" s="1"/>
  <c r="E212" i="4"/>
  <c r="E213" i="4" s="1"/>
  <c r="E214" i="4" s="1"/>
  <c r="E178" i="4"/>
  <c r="E177" i="4"/>
  <c r="C228" i="4" l="1"/>
  <c r="E179" i="4"/>
  <c r="F177" i="4" s="1"/>
  <c r="D215" i="4"/>
  <c r="D229" i="4" s="1"/>
  <c r="D207" i="4"/>
  <c r="D228" i="4" s="1"/>
  <c r="D231" i="4" s="1"/>
  <c r="C265" i="4"/>
  <c r="C263" i="4"/>
  <c r="C52" i="4"/>
  <c r="E47" i="4" s="1"/>
  <c r="C280" i="4" s="1"/>
  <c r="E149" i="4"/>
  <c r="E147" i="4"/>
  <c r="E148" i="4" s="1"/>
  <c r="C231" i="4" l="1"/>
  <c r="E10" i="4" s="1"/>
  <c r="C233" i="4"/>
  <c r="I127" i="4" s="1"/>
  <c r="C222" i="4"/>
  <c r="F178" i="4"/>
  <c r="D185" i="4"/>
  <c r="D184" i="4"/>
  <c r="I119" i="4"/>
  <c r="H138" i="4" s="1"/>
  <c r="I118" i="4"/>
  <c r="D181" i="4" l="1"/>
  <c r="D186" i="4" s="1"/>
  <c r="F179" i="4"/>
  <c r="E11" i="4"/>
  <c r="E15" i="4" s="1"/>
  <c r="E18" i="4" s="1"/>
  <c r="I117" i="4" s="1"/>
  <c r="F75" i="3"/>
  <c r="G75" i="3"/>
  <c r="H75" i="3"/>
  <c r="I75" i="3"/>
  <c r="E75" i="3"/>
  <c r="E76" i="3" s="1"/>
  <c r="F76" i="3" s="1"/>
  <c r="G76" i="3" s="1"/>
  <c r="H76" i="3" s="1"/>
  <c r="I76" i="3" s="1"/>
  <c r="G54" i="2"/>
  <c r="G55" i="2"/>
  <c r="G56" i="2"/>
  <c r="G57" i="2"/>
  <c r="G53" i="2"/>
  <c r="E295" i="4" l="1"/>
  <c r="E291" i="4"/>
  <c r="E150" i="4"/>
  <c r="C266" i="4"/>
  <c r="B277" i="4"/>
  <c r="B275" i="4"/>
  <c r="B278" i="4" s="1"/>
  <c r="C281" i="4" s="1"/>
  <c r="C244" i="4"/>
  <c r="C245" i="4" s="1"/>
  <c r="E239" i="4"/>
  <c r="I128" i="4" s="1"/>
  <c r="E185" i="4"/>
  <c r="C168" i="4"/>
  <c r="E160" i="4"/>
  <c r="C253" i="4" l="1"/>
  <c r="C254" i="4" s="1"/>
  <c r="C257" i="4" s="1"/>
  <c r="D187" i="4"/>
  <c r="D189" i="4" s="1"/>
  <c r="I122" i="4" s="1"/>
  <c r="C282" i="4"/>
  <c r="I125" i="4" s="1"/>
  <c r="D160" i="4"/>
  <c r="I124" i="4"/>
  <c r="D50" i="3"/>
  <c r="D51" i="3" s="1"/>
  <c r="D45" i="3"/>
  <c r="D33" i="3"/>
  <c r="D34" i="3" s="1"/>
  <c r="D38" i="3" s="1"/>
  <c r="A57" i="1"/>
  <c r="A56" i="1"/>
  <c r="E55" i="1"/>
  <c r="A55" i="1"/>
  <c r="D43" i="1"/>
  <c r="D50" i="1"/>
  <c r="D44" i="1"/>
  <c r="D45" i="1" s="1"/>
  <c r="D49" i="1" s="1"/>
  <c r="D26" i="3"/>
  <c r="D20" i="3"/>
  <c r="E256" i="4" l="1"/>
  <c r="H130" i="4" s="1"/>
  <c r="H131" i="4" s="1"/>
  <c r="I131" i="4"/>
  <c r="I132" i="4" s="1"/>
  <c r="D55" i="1"/>
  <c r="D57" i="1" s="1"/>
  <c r="D21" i="3"/>
  <c r="D27" i="3" s="1"/>
  <c r="D28" i="3" s="1"/>
  <c r="D39" i="3" s="1"/>
  <c r="D40" i="3" s="1"/>
  <c r="E38" i="3"/>
  <c r="E40" i="3" s="1"/>
  <c r="D51" i="1"/>
  <c r="G59" i="2"/>
  <c r="G58" i="2"/>
  <c r="G51" i="2"/>
  <c r="G50" i="2"/>
  <c r="G52" i="2" l="1"/>
  <c r="G60" i="2"/>
  <c r="G61" i="2" s="1"/>
  <c r="D46" i="3"/>
  <c r="D47" i="3" s="1"/>
  <c r="D54" i="3" s="1"/>
  <c r="D59" i="3" s="1"/>
  <c r="D52" i="3"/>
  <c r="D53" i="3" s="1"/>
  <c r="D58" i="3" s="1"/>
  <c r="F38" i="3"/>
  <c r="F40" i="3" s="1"/>
  <c r="C169" i="4" l="1"/>
  <c r="C170" i="4" s="1"/>
  <c r="G172" i="4" s="1"/>
  <c r="H133" i="4" s="1"/>
  <c r="I134" i="4" s="1"/>
  <c r="I136" i="4" s="1"/>
  <c r="I137" i="4" s="1"/>
  <c r="I140" i="4" s="1"/>
  <c r="D60" i="3"/>
  <c r="E58" i="3"/>
  <c r="G38" i="3"/>
  <c r="G40" i="3" s="1"/>
  <c r="E290" i="4" l="1"/>
  <c r="E302" i="4"/>
  <c r="E60" i="3"/>
  <c r="F58" i="3"/>
  <c r="H38" i="3"/>
  <c r="H40" i="3" s="1"/>
  <c r="E292" i="4" l="1"/>
  <c r="E293" i="4" s="1"/>
  <c r="E296" i="4" s="1"/>
  <c r="E297" i="4" s="1"/>
  <c r="E298" i="4" s="1"/>
  <c r="I142" i="4" s="1"/>
  <c r="F60" i="3"/>
  <c r="G58" i="3"/>
  <c r="G60" i="3" l="1"/>
  <c r="H58" i="3"/>
  <c r="H60" i="3" s="1"/>
</calcChain>
</file>

<file path=xl/sharedStrings.xml><?xml version="1.0" encoding="utf-8"?>
<sst xmlns="http://schemas.openxmlformats.org/spreadsheetml/2006/main" count="477" uniqueCount="386">
  <si>
    <t>DATOS DEL EJERCICIO:</t>
  </si>
  <si>
    <t xml:space="preserve">RESOLUCIÓN EJERCICIO Nº 6.01. Sueldo e intereses de socios </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</si>
  <si>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88 inc. b); LIG; arts. 142, 144; DR</t>
    </r>
  </si>
  <si>
    <t>RESOLUCIÓN EJERCICIO Nº 6.02. Gastos realizados en favor del personal</t>
  </si>
  <si>
    <t xml:space="preserve">La empresa El Guadal S.A. presenta al 31/03/2013 los siguientes datos: </t>
  </si>
  <si>
    <t>EJEMPLO:</t>
  </si>
  <si>
    <t xml:space="preserve">2) Costo de ventas </t>
  </si>
  <si>
    <t xml:space="preserve">4) Gastos en concepto de ayuda escolar para los hijos de los empleados de la sociedad </t>
  </si>
  <si>
    <t xml:space="preserve">1) Ventas </t>
  </si>
  <si>
    <t xml:space="preserve">5) Gastos en concepto de asistencia sanitaria para los empleados </t>
  </si>
  <si>
    <t xml:space="preserve">Ventas </t>
  </si>
  <si>
    <t xml:space="preserve">Costo de ventas </t>
  </si>
  <si>
    <t>Utilidad Bruta</t>
  </si>
  <si>
    <t>Utilidad Contable Impositiva</t>
  </si>
  <si>
    <t>Impuesto determinado (35%)</t>
  </si>
  <si>
    <t>Nota 1</t>
  </si>
  <si>
    <t xml:space="preserve">Para determinar su utilidad impositiva al 31/03/2013 y el I.I.G.G El Guadal S.A deberá: </t>
  </si>
  <si>
    <t xml:space="preserve">Gastos en concepto de ayuda escolar para los hijos de los empleados de la sociedad </t>
  </si>
  <si>
    <t xml:space="preserve">Gastos en concepto de asistencia sanitaria para los empleados </t>
  </si>
  <si>
    <t xml:space="preserve">RESOLUCIÓN EJERCICIO Nº 6.03. Venta y reemplazo: bien mueble </t>
  </si>
  <si>
    <t xml:space="preserve">RESOLUCION </t>
  </si>
  <si>
    <t xml:space="preserve">A) Sin ejercicio de Opción de Venta y Reemplazo </t>
  </si>
  <si>
    <t>Resultado de venta</t>
  </si>
  <si>
    <t>Utilidad contable 2013</t>
  </si>
  <si>
    <t>Participacion de los socios</t>
  </si>
  <si>
    <t>Sueldo de los socios</t>
  </si>
  <si>
    <t>Utilidad neta 2013</t>
  </si>
  <si>
    <t xml:space="preserve">a) Por su participación en la sociedad </t>
  </si>
  <si>
    <t>(% participación en la sociedad * utilidad neta 2013)</t>
  </si>
  <si>
    <t>b) Por el sueldo percibido</t>
  </si>
  <si>
    <t>Total Renta de Tercera Categoria</t>
  </si>
  <si>
    <r>
      <rPr>
        <b/>
        <sz val="11"/>
        <color theme="1"/>
        <rFont val="Calibri"/>
        <family val="2"/>
        <scheme val="minor"/>
      </rPr>
      <t xml:space="preserve">2) </t>
    </r>
    <r>
      <rPr>
        <sz val="11"/>
        <color theme="1"/>
        <rFont val="Calibri"/>
        <family val="2"/>
        <scheme val="minor"/>
      </rPr>
      <t>Los socios que cobraron el sueldo deberán declarar cada uno como renta de Tercera Categoría una utilidad:</t>
    </r>
  </si>
  <si>
    <r>
      <rPr>
        <b/>
        <sz val="11"/>
        <color theme="1"/>
        <rFont val="Calibri"/>
        <family val="2"/>
        <scheme val="minor"/>
      </rPr>
      <t>1)</t>
    </r>
    <r>
      <rPr>
        <sz val="11"/>
        <color theme="1"/>
        <rFont val="Calibri"/>
        <family val="2"/>
        <scheme val="minor"/>
      </rPr>
      <t xml:space="preserve"> Para realizar el calculo de la utilidad neta de la sociedad se debe restar los sueldos que fueron pagados a los socios. Por lo tanto: </t>
    </r>
  </si>
  <si>
    <t>Sueldos pagados (dos socios)</t>
  </si>
  <si>
    <t>Nota 2</t>
  </si>
  <si>
    <t xml:space="preserve">Datos Generales: </t>
  </si>
  <si>
    <t>Notas Aclaratorias</t>
  </si>
  <si>
    <t xml:space="preserve">Estado de Resultados El Guadal S.A. </t>
  </si>
  <si>
    <t>Gastos de Comercialización</t>
  </si>
  <si>
    <t xml:space="preserve">Gastos de Financiación </t>
  </si>
  <si>
    <t>Resultado de las Operaciones</t>
  </si>
  <si>
    <t xml:space="preserve">Concepto </t>
  </si>
  <si>
    <t>Año 2013</t>
  </si>
  <si>
    <t>Año 2014</t>
  </si>
  <si>
    <t>Año 2015</t>
  </si>
  <si>
    <t>Año 2016</t>
  </si>
  <si>
    <t>Año 2017</t>
  </si>
  <si>
    <t xml:space="preserve">Utilidad afectada </t>
  </si>
  <si>
    <t xml:space="preserve">Valor de compra impositivo </t>
  </si>
  <si>
    <t>Nota 3</t>
  </si>
  <si>
    <t xml:space="preserve">Utilidad gravada 2013 </t>
  </si>
  <si>
    <t>Nota 4</t>
  </si>
  <si>
    <t xml:space="preserve">RESOLUCIÓN EJERCICIO Nº 6.04. Liquidación I.G. Tercera Categoría: Empresa que lleva contabilidad </t>
  </si>
  <si>
    <t xml:space="preserve">Resultado contable </t>
  </si>
  <si>
    <t>(-)</t>
  </si>
  <si>
    <t>(+)</t>
  </si>
  <si>
    <t>Gastos de Organización</t>
  </si>
  <si>
    <t>1.b</t>
  </si>
  <si>
    <t xml:space="preserve">Impuesto determinado </t>
  </si>
  <si>
    <t xml:space="preserve">Anticipo Imp a las ganancias </t>
  </si>
  <si>
    <t>2.a</t>
  </si>
  <si>
    <t xml:space="preserve">Sueldos y Jornales </t>
  </si>
  <si>
    <t xml:space="preserve">1.a </t>
  </si>
  <si>
    <t>Retenciones sufridas</t>
  </si>
  <si>
    <t>2.b</t>
  </si>
  <si>
    <t xml:space="preserve">Notas Aclaratorias: </t>
  </si>
  <si>
    <t>Total de sueldos pagados</t>
  </si>
  <si>
    <t xml:space="preserve">Tope </t>
  </si>
  <si>
    <t>Gastos de representacion totales</t>
  </si>
  <si>
    <t xml:space="preserve">Excendente no deducible </t>
  </si>
  <si>
    <r>
      <rPr>
        <b/>
        <sz val="11"/>
        <color theme="1"/>
        <rFont val="Calibri"/>
        <family val="2"/>
        <scheme val="minor"/>
      </rPr>
      <t>3.</t>
    </r>
    <r>
      <rPr>
        <sz val="11"/>
        <color theme="1"/>
        <rFont val="Calibri"/>
        <family val="2"/>
        <scheme val="minor"/>
      </rPr>
      <t xml:space="preserve"> Honorarios de directores deducibles por la sociedad:</t>
    </r>
  </si>
  <si>
    <t xml:space="preserve">a. Tope fijo: </t>
  </si>
  <si>
    <t>Director</t>
  </si>
  <si>
    <t>Asignado</t>
  </si>
  <si>
    <t>Tope</t>
  </si>
  <si>
    <t>A</t>
  </si>
  <si>
    <t>B</t>
  </si>
  <si>
    <t>Total</t>
  </si>
  <si>
    <t xml:space="preserve">b. Tope variable: </t>
  </si>
  <si>
    <r>
      <rPr>
        <b/>
        <sz val="11"/>
        <color indexed="8"/>
        <rFont val="Calibri"/>
        <family val="2"/>
      </rPr>
      <t>H = (0,25*UC - 0,0875* UI) / 0,9125</t>
    </r>
    <r>
      <rPr>
        <sz val="11"/>
        <color theme="1"/>
        <rFont val="Calibri"/>
        <family val="2"/>
        <scheme val="minor"/>
      </rPr>
      <t xml:space="preserve">   donde:
H: es el importe maximo a deducir en concepto de honorarios al Directorio (aplicando el tope variable del 25%)
UC: es la utilidad contable antes de la deducción de impuesto a las ganancias y de honorarios al Directorio 
UI: es la utilidad impositiva antes de la deducción de honorarios al Directorio</t>
    </r>
  </si>
  <si>
    <t>U.C</t>
  </si>
  <si>
    <t>U.I</t>
  </si>
  <si>
    <t>Tope variable</t>
  </si>
  <si>
    <t xml:space="preserve">Ganancia neta sujeta a I.G. </t>
  </si>
  <si>
    <t xml:space="preserve">Ganancia antes de Honorarios de Directores </t>
  </si>
  <si>
    <t>Importe a deducir en concepto de honorarios a directores por la sociedad:</t>
  </si>
  <si>
    <t>1.e</t>
  </si>
  <si>
    <r>
      <t xml:space="preserve">4. </t>
    </r>
    <r>
      <rPr>
        <sz val="11"/>
        <color theme="1"/>
        <rFont val="Calibri"/>
        <family val="2"/>
        <scheme val="minor"/>
      </rPr>
      <t>Ajuste de amortización de bienes de uso</t>
    </r>
  </si>
  <si>
    <t>Bien</t>
  </si>
  <si>
    <t>Fecha de compra</t>
  </si>
  <si>
    <t>Valor de origen</t>
  </si>
  <si>
    <t>Rodado (pick-up)</t>
  </si>
  <si>
    <t xml:space="preserve">Muebles y Útiles </t>
  </si>
  <si>
    <t>Amortizacion rodado (pick-up)</t>
  </si>
  <si>
    <t xml:space="preserve">Amortización Muebles y Utiles </t>
  </si>
  <si>
    <t>Vida útil
(años)</t>
  </si>
  <si>
    <t xml:space="preserve">Total </t>
  </si>
  <si>
    <t>Inmueble</t>
  </si>
  <si>
    <t xml:space="preserve">Amortización Inmueble </t>
  </si>
  <si>
    <t>(V.origen / v.util (años)</t>
  </si>
  <si>
    <t>Concepto</t>
  </si>
  <si>
    <t>Importe</t>
  </si>
  <si>
    <t xml:space="preserve">Calculo </t>
  </si>
  <si>
    <t>Total Amortización impositiva</t>
  </si>
  <si>
    <t>Ajuste impositivo amortización</t>
  </si>
  <si>
    <t>1.d</t>
  </si>
  <si>
    <r>
      <rPr>
        <b/>
        <sz val="11"/>
        <color theme="1"/>
        <rFont val="Calibri"/>
        <family val="2"/>
        <scheme val="minor"/>
      </rPr>
      <t>5.</t>
    </r>
    <r>
      <rPr>
        <sz val="11"/>
        <color theme="1"/>
        <rFont val="Calibri"/>
        <family val="2"/>
        <scheme val="minor"/>
      </rPr>
      <t xml:space="preserve"> Ajuste del resultado contable por venta de un bien de uso </t>
    </r>
  </si>
  <si>
    <t>Amortización</t>
  </si>
  <si>
    <t>(valor de compra / v.util)</t>
  </si>
  <si>
    <t xml:space="preserve">Costo computable </t>
  </si>
  <si>
    <t xml:space="preserve">Años trascurridos </t>
  </si>
  <si>
    <t>Utilidad impositiva</t>
  </si>
  <si>
    <t xml:space="preserve">Utilidad contable </t>
  </si>
  <si>
    <t xml:space="preserve">Ajuste impositivo </t>
  </si>
  <si>
    <t>Compras</t>
  </si>
  <si>
    <t>Producto 1</t>
  </si>
  <si>
    <t>Producto 2</t>
  </si>
  <si>
    <r>
      <rPr>
        <b/>
        <sz val="11"/>
        <color theme="1"/>
        <rFont val="Calibri"/>
        <family val="2"/>
        <scheme val="minor"/>
      </rPr>
      <t>6.</t>
    </r>
    <r>
      <rPr>
        <sz val="11"/>
        <color theme="1"/>
        <rFont val="Calibri"/>
        <family val="2"/>
        <scheme val="minor"/>
      </rPr>
      <t xml:space="preserve"> Ajuste impositivo del Costo de ventas: </t>
    </r>
  </si>
  <si>
    <t>EF productos elaborados</t>
  </si>
  <si>
    <t xml:space="preserve">EF productos en proceso </t>
  </si>
  <si>
    <r>
      <rPr>
        <b/>
        <sz val="11"/>
        <color theme="1"/>
        <rFont val="Calibri"/>
        <family val="2"/>
        <scheme val="minor"/>
      </rPr>
      <t>7.</t>
    </r>
    <r>
      <rPr>
        <sz val="11"/>
        <color theme="1"/>
        <rFont val="Calibri"/>
        <family val="2"/>
        <scheme val="minor"/>
      </rPr>
      <t xml:space="preserve"> Ganancia por intereses presuntos </t>
    </r>
  </si>
  <si>
    <t>Prestamo</t>
  </si>
  <si>
    <t>Tasa B.N.A</t>
  </si>
  <si>
    <t>Meses por prestamo</t>
  </si>
  <si>
    <t>Tope 1</t>
  </si>
  <si>
    <t xml:space="preserve">a) Actualización: </t>
  </si>
  <si>
    <t>b) Interes del 8% s/Ley:</t>
  </si>
  <si>
    <t>Meses en el año</t>
  </si>
  <si>
    <t>Tope 2</t>
  </si>
  <si>
    <t xml:space="preserve">a) Interes s/Tasa B.N.A </t>
  </si>
  <si>
    <t xml:space="preserve">Total de Intereses Presuento en el ejercicio 2013 </t>
  </si>
  <si>
    <r>
      <rPr>
        <b/>
        <sz val="11"/>
        <color theme="1"/>
        <rFont val="Calibri"/>
        <family val="2"/>
        <scheme val="minor"/>
      </rPr>
      <t>a.</t>
    </r>
    <r>
      <rPr>
        <sz val="11"/>
        <color theme="1"/>
        <rFont val="Calibri"/>
        <family val="2"/>
        <scheme val="minor"/>
      </rPr>
      <t xml:space="preserve"> Resultado de la Venta</t>
    </r>
  </si>
  <si>
    <t>Precio de Venta</t>
  </si>
  <si>
    <t xml:space="preserve">Utilidad </t>
  </si>
  <si>
    <t>Costo de Venta (*)</t>
  </si>
  <si>
    <t xml:space="preserve">Amortizacion anual </t>
  </si>
  <si>
    <t>Precio de compra</t>
  </si>
  <si>
    <t>Utilidad afectada</t>
  </si>
  <si>
    <r>
      <rPr>
        <b/>
        <sz val="11"/>
        <color theme="1"/>
        <rFont val="Calibri"/>
        <family val="2"/>
        <scheme val="minor"/>
      </rPr>
      <t>d.</t>
    </r>
    <r>
      <rPr>
        <sz val="11"/>
        <color theme="1"/>
        <rFont val="Calibri"/>
        <family val="2"/>
        <scheme val="minor"/>
      </rPr>
      <t xml:space="preserve"> Utilidad contable de la operación</t>
    </r>
  </si>
  <si>
    <r>
      <rPr>
        <b/>
        <sz val="11"/>
        <color theme="1"/>
        <rFont val="Calibri"/>
        <family val="2"/>
        <scheme val="minor"/>
      </rPr>
      <t>8</t>
    </r>
    <r>
      <rPr>
        <sz val="11"/>
        <color theme="1"/>
        <rFont val="Calibri"/>
        <family val="2"/>
        <scheme val="minor"/>
      </rPr>
      <t>. Venta y reemplazo de la máquina</t>
    </r>
  </si>
  <si>
    <r>
      <rPr>
        <b/>
        <sz val="11"/>
        <color theme="1"/>
        <rFont val="Calibri"/>
        <family val="2"/>
        <scheme val="minor"/>
      </rPr>
      <t>*</t>
    </r>
    <r>
      <rPr>
        <sz val="11"/>
        <color theme="1"/>
        <rFont val="Calibri"/>
        <family val="2"/>
        <scheme val="minor"/>
      </rPr>
      <t>Costo de venta de la máquina adquirida en el 2011 (VR)  = Valor de origen - (años transcurridos * amortización anual)</t>
    </r>
  </si>
  <si>
    <r>
      <rPr>
        <b/>
        <sz val="11"/>
        <color theme="1"/>
        <rFont val="Calibri"/>
        <family val="2"/>
        <scheme val="minor"/>
      </rPr>
      <t>b.</t>
    </r>
    <r>
      <rPr>
        <sz val="11"/>
        <color theme="1"/>
        <rFont val="Calibri"/>
        <family val="2"/>
        <scheme val="minor"/>
      </rPr>
      <t xml:space="preserve"> Costo impositivo de la nueva máquina</t>
    </r>
  </si>
  <si>
    <r>
      <rPr>
        <b/>
        <sz val="11"/>
        <color theme="1"/>
        <rFont val="Calibri"/>
        <family val="2"/>
        <scheme val="minor"/>
      </rPr>
      <t xml:space="preserve">c. </t>
    </r>
    <r>
      <rPr>
        <sz val="11"/>
        <color theme="1"/>
        <rFont val="Calibri"/>
        <family val="2"/>
        <scheme val="minor"/>
      </rPr>
      <t>Amortización anual impositiva nueva máquina</t>
    </r>
  </si>
  <si>
    <t xml:space="preserve">Venta y reemplazo: Amortización impositiva máquina nueva </t>
  </si>
  <si>
    <t>Deuda</t>
  </si>
  <si>
    <t>Cliente</t>
  </si>
  <si>
    <t>Tipo Deudor</t>
  </si>
  <si>
    <t>Cumplimiento de condición</t>
  </si>
  <si>
    <t>C</t>
  </si>
  <si>
    <t xml:space="preserve">General </t>
  </si>
  <si>
    <t>Cumple Art.136 inc "b" D.R.</t>
  </si>
  <si>
    <t>Cumple Art.136 inc "d" D.R.</t>
  </si>
  <si>
    <t>Se consideran incobrable impositivamente:</t>
  </si>
  <si>
    <t>Incobrables Contables</t>
  </si>
  <si>
    <t>Incobrables Impositivos</t>
  </si>
  <si>
    <t>Ajuste Impositivo</t>
  </si>
  <si>
    <t>2.c</t>
  </si>
  <si>
    <t>Subtotal</t>
  </si>
  <si>
    <r>
      <rPr>
        <b/>
        <sz val="11"/>
        <color theme="1"/>
        <rFont val="Calibri"/>
        <family val="2"/>
        <scheme val="minor"/>
      </rPr>
      <t>10.</t>
    </r>
    <r>
      <rPr>
        <sz val="11"/>
        <color theme="1"/>
        <rFont val="Calibri"/>
        <family val="2"/>
        <scheme val="minor"/>
      </rPr>
      <t xml:space="preserve"> Impuesto de Igualación </t>
    </r>
  </si>
  <si>
    <t>Dividendos de otras sociedades no computables</t>
  </si>
  <si>
    <t xml:space="preserve">Dividendos distribuidos </t>
  </si>
  <si>
    <t xml:space="preserve">Detalle </t>
  </si>
  <si>
    <t xml:space="preserve">Importe </t>
  </si>
  <si>
    <t>Ganancia sujeta a impuesto</t>
  </si>
  <si>
    <t xml:space="preserve">Dividendos de otras sociedades no computables </t>
  </si>
  <si>
    <t>Impuesto determinado</t>
  </si>
  <si>
    <t xml:space="preserve">Subtotal </t>
  </si>
  <si>
    <t>Dividendos Distribuidos</t>
  </si>
  <si>
    <t xml:space="preserve">Excedente sujeto a Retención </t>
  </si>
  <si>
    <t>Importe de la Retención 35%</t>
  </si>
  <si>
    <t xml:space="preserve">Impuesto a ingresar I.G. </t>
  </si>
  <si>
    <t>4) Gastos de comercialización</t>
  </si>
  <si>
    <t>5) Amortizaciones</t>
  </si>
  <si>
    <t>6) Impuestos y servicios</t>
  </si>
  <si>
    <t>Gastos de Administración</t>
  </si>
  <si>
    <t>Amortizaciones</t>
  </si>
  <si>
    <t>Impuestos y servicios</t>
  </si>
  <si>
    <t xml:space="preserve">Sueldos y cargas sociales </t>
  </si>
  <si>
    <t xml:space="preserve">6) Los gastos en concepto de ayudar escolar para hijos de los empleados fueron devengados el día 15/02/2013 y todos los gastos (incluidos estos) fueron abonados el día 28/04/2013   </t>
  </si>
  <si>
    <t>Ingreso por venta de bien mueble</t>
  </si>
  <si>
    <t xml:space="preserve">Amortizaciones </t>
  </si>
  <si>
    <t xml:space="preserve">Valor de compra fotocopiadora nueva </t>
  </si>
  <si>
    <t xml:space="preserve">Valor de compra fotocopiadora vieja </t>
  </si>
  <si>
    <t xml:space="preserve">Valor de venta fotocopiadora vieja </t>
  </si>
  <si>
    <t>Vida util de las fotocopiadoras (en años)</t>
  </si>
  <si>
    <t xml:space="preserve">Años de la fotocopiadora vieja afectada a la actividad gravada </t>
  </si>
  <si>
    <t>Amortización fotocopiadora vieja</t>
  </si>
  <si>
    <t>Valor residual fotocopiadora vieja</t>
  </si>
  <si>
    <t xml:space="preserve">Valor residual fotocopiadora vieja </t>
  </si>
  <si>
    <t xml:space="preserve">Resultado de Compra de la fotocopiadora nueva </t>
  </si>
  <si>
    <t>Valor de compra fotocopiadora nueva</t>
  </si>
  <si>
    <t>Amortización fotocopiadora nueva</t>
  </si>
  <si>
    <t xml:space="preserve">Resultado de Venta de la fotocopiadora vieja </t>
  </si>
  <si>
    <r>
      <rPr>
        <b/>
        <sz val="11"/>
        <color theme="1"/>
        <rFont val="Calibri"/>
        <family val="2"/>
        <scheme val="minor"/>
      </rPr>
      <t xml:space="preserve">1) </t>
    </r>
    <r>
      <rPr>
        <sz val="11"/>
        <color theme="1"/>
        <rFont val="Calibri"/>
        <family val="2"/>
        <scheme val="minor"/>
      </rPr>
      <t xml:space="preserve">Amortización anual fotocopiadora vieja = v.origen / v.util </t>
    </r>
  </si>
  <si>
    <r>
      <rPr>
        <b/>
        <sz val="11"/>
        <color theme="1"/>
        <rFont val="Calibri"/>
        <family val="2"/>
        <scheme val="minor"/>
      </rPr>
      <t xml:space="preserve">2) </t>
    </r>
    <r>
      <rPr>
        <sz val="11"/>
        <color theme="1"/>
        <rFont val="Calibri"/>
        <family val="2"/>
        <scheme val="minor"/>
      </rPr>
      <t xml:space="preserve">El Guadal S.A. decidío no continuar amortizando la fotocopiadora desde que entra en desuso hasta su enajenación. Por lo tanto el valor residual al momento del desuso resulta de restar al valor de origen de la fotocopiadora la amortización acumulada por los años que la fotocopiadora estuvo afectada a la actividad gravada. Por lo tanto: 
Valor Residual fotocopiadora Vieja: V. origen - (años de afectación a la actividad gravada * amortización anual). </t>
    </r>
  </si>
  <si>
    <t>Años de vida util transcurridos fotocopiadora vieja</t>
  </si>
  <si>
    <t>Años en desuso de la fotocopiadora vieja (año 2012)</t>
  </si>
  <si>
    <r>
      <rPr>
        <b/>
        <sz val="11"/>
        <color theme="1"/>
        <rFont val="Calibri"/>
        <family val="2"/>
        <scheme val="minor"/>
      </rPr>
      <t>3)</t>
    </r>
    <r>
      <rPr>
        <sz val="11"/>
        <color theme="1"/>
        <rFont val="Calibri"/>
        <family val="2"/>
        <scheme val="minor"/>
      </rPr>
      <t xml:space="preserve"> Como la utilidad obtenida por la venta de la fotocopiadora vieja ($62.000) es mayor a costo del nuevo bien ($60.000), en el ejercicio 2013 se podrá afectar dicha utilidad hasta el monto de dicho costo. Por eso la utilidad afectada es igual a $60.000 y el valor de compra impositivo de la nueva fotocopiadora es igual a $0 y por lo tanto su amortización también. </t>
    </r>
  </si>
  <si>
    <r>
      <t xml:space="preserve">4) </t>
    </r>
    <r>
      <rPr>
        <sz val="11"/>
        <color theme="1"/>
        <rFont val="Calibri"/>
        <family val="2"/>
        <scheme val="minor"/>
      </rPr>
      <t xml:space="preserve">El excedente de la utilidad por la venta de la fotocopiadora vieja que no fue imputada al costo de compra de la nueva fotocopiadora, constituye una ganancia del ejercicio en el cual se produce la venta de la fotocopiadora vieja. Por lo tanto dicha ganancia surge de la diferencia entre el resultado de venta de la fotocopiadora vieja y la utilidad afectada a la compra de la fotocopiadora nueva ($2.000). </t>
    </r>
  </si>
  <si>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58 inc. a); 67; 82; 84; LIG; arts. 60 inc. b); 96; 126; DR</t>
    </r>
  </si>
  <si>
    <t>Cuadro comparativo entre ambas opciones</t>
  </si>
  <si>
    <t xml:space="preserve">A) Sin ejercicio de Opción de Venta y Reemplazo 
Estado de Resultados El Guadal S.A. </t>
  </si>
  <si>
    <t xml:space="preserve">B) Con ejercicio de Opción de Venta y Reemplazo 
Estado de Resultados El Guadal S.A. </t>
  </si>
  <si>
    <t>Resultado acumulado</t>
  </si>
  <si>
    <t xml:space="preserve">Anticipos I.G. cargados como perdida </t>
  </si>
  <si>
    <t>N° Notas</t>
  </si>
  <si>
    <r>
      <t>Gastos de Representación no deducibles</t>
    </r>
    <r>
      <rPr>
        <i/>
        <sz val="11"/>
        <color theme="1"/>
        <rFont val="Calibri"/>
        <family val="2"/>
      </rPr>
      <t xml:space="preserve"> </t>
    </r>
  </si>
  <si>
    <t xml:space="preserve">Gastos realizados a favor del personal </t>
  </si>
  <si>
    <t xml:space="preserve">Amortizacion bienes de uso </t>
  </si>
  <si>
    <r>
      <t>Ajuste impositivo por utilidad de venta de bienes de uso</t>
    </r>
    <r>
      <rPr>
        <i/>
        <sz val="11"/>
        <color theme="1"/>
        <rFont val="Calibri"/>
        <family val="2"/>
      </rPr>
      <t xml:space="preserve"> </t>
    </r>
  </si>
  <si>
    <r>
      <t>Costo de venta -ajuste-</t>
    </r>
    <r>
      <rPr>
        <i/>
        <sz val="11"/>
        <color theme="1"/>
        <rFont val="Calibri"/>
        <family val="2"/>
      </rPr>
      <t xml:space="preserve"> </t>
    </r>
  </si>
  <si>
    <t xml:space="preserve">Ganancia por interes presuntos por prestamo a Sr. Rodriguez </t>
  </si>
  <si>
    <t xml:space="preserve">Venta y reemplazo: Anulación Utilidad contable </t>
  </si>
  <si>
    <r>
      <t xml:space="preserve">Honorarios de Directores </t>
    </r>
    <r>
      <rPr>
        <i/>
        <sz val="11"/>
        <color theme="1"/>
        <rFont val="Calibri"/>
        <family val="2"/>
      </rPr>
      <t/>
    </r>
  </si>
  <si>
    <r>
      <t>Impuesto de Igualación</t>
    </r>
    <r>
      <rPr>
        <b/>
        <i/>
        <sz val="11"/>
        <color theme="1"/>
        <rFont val="Calibri"/>
        <family val="2"/>
        <scheme val="minor"/>
      </rPr>
      <t xml:space="preserve"> </t>
    </r>
  </si>
  <si>
    <t>Estado de Resultados al 31/12/2013</t>
  </si>
  <si>
    <t xml:space="preserve">Utilidad bruta </t>
  </si>
  <si>
    <t>Gastos de Administración (1)</t>
  </si>
  <si>
    <t>Gastos de Comercialización (2)</t>
  </si>
  <si>
    <t xml:space="preserve">Utilidad Neta Operativa </t>
  </si>
  <si>
    <t xml:space="preserve">Otros ingresos </t>
  </si>
  <si>
    <t xml:space="preserve">Otros gastos </t>
  </si>
  <si>
    <t xml:space="preserve">Resultado del ejercicio (Ganancia) </t>
  </si>
  <si>
    <t>RESOLUCION:</t>
  </si>
  <si>
    <t xml:space="preserve">1) </t>
  </si>
  <si>
    <t>1.a Gastos de Organización</t>
  </si>
  <si>
    <t>1.b Anticipos I.G. 2013</t>
  </si>
  <si>
    <t>N° Ref</t>
  </si>
  <si>
    <t>1.d Ayuda escolar y cultural a favor del  personal</t>
  </si>
  <si>
    <t xml:space="preserve">1.e Amortización contable </t>
  </si>
  <si>
    <t>Cantidad total de trimestres</t>
  </si>
  <si>
    <t xml:space="preserve">2) </t>
  </si>
  <si>
    <t>2.a Sueldos y Jornales</t>
  </si>
  <si>
    <t>Director A</t>
  </si>
  <si>
    <t>Director B</t>
  </si>
  <si>
    <t>2.b Gastos de Representación</t>
  </si>
  <si>
    <t xml:space="preserve">Remuneraciones pagadas al personal </t>
  </si>
  <si>
    <t xml:space="preserve">Alicuota I.G. </t>
  </si>
  <si>
    <t>Alicuota para interes s/ley</t>
  </si>
  <si>
    <r>
      <rPr>
        <b/>
        <sz val="11"/>
        <color theme="1"/>
        <rFont val="Calibri"/>
        <family val="2"/>
        <scheme val="minor"/>
      </rPr>
      <t xml:space="preserve">3. </t>
    </r>
    <r>
      <rPr>
        <sz val="11"/>
        <color theme="1"/>
        <rFont val="Calibri"/>
        <family val="2"/>
        <scheme val="minor"/>
      </rPr>
      <t xml:space="preserve">Retenciones del impuesto a las ganancias </t>
    </r>
  </si>
  <si>
    <t>Cantidad de trimestres transcurridos</t>
  </si>
  <si>
    <r>
      <rPr>
        <b/>
        <sz val="11"/>
        <color theme="1"/>
        <rFont val="Calibri"/>
        <family val="2"/>
        <scheme val="minor"/>
      </rPr>
      <t>2.</t>
    </r>
    <r>
      <rPr>
        <sz val="11"/>
        <color theme="1"/>
        <rFont val="Calibri"/>
        <family val="2"/>
        <scheme val="minor"/>
      </rPr>
      <t xml:space="preserve"> Si bien dichos gastos fueron abonados luego del cierre del ejercicio 2013, su devengamiento fue durante dicho ejercicio. Por lo tanto, corresponde efectuar su deducción en el ejercicio 2013 sin corresponder un ajuste impositivo para el ejercicio fiscal 2013.</t>
    </r>
  </si>
  <si>
    <t>Gastos inherentes al giro del negocio</t>
  </si>
  <si>
    <t>Avaluo Fiscal del Año de Compra</t>
  </si>
  <si>
    <t>Monto</t>
  </si>
  <si>
    <t>% sobre total</t>
  </si>
  <si>
    <t>Terreno</t>
  </si>
  <si>
    <t>Construccion</t>
  </si>
  <si>
    <t xml:space="preserve">Valor de costo Amortizable </t>
  </si>
  <si>
    <t>(% terreno * v.origen inmueble)</t>
  </si>
  <si>
    <t>2.c Deudores Incobrables contables</t>
  </si>
  <si>
    <r>
      <t xml:space="preserve">10. </t>
    </r>
    <r>
      <rPr>
        <sz val="11"/>
        <color theme="1"/>
        <rFont val="Calibri"/>
        <family val="2"/>
        <scheme val="minor"/>
      </rPr>
      <t xml:space="preserve">Donación Municipalidad de Cordoba </t>
    </r>
  </si>
  <si>
    <t>Ganancia Neta antes de Donaciones</t>
  </si>
  <si>
    <t xml:space="preserve">Donación Municipalidad de Cordoba </t>
  </si>
  <si>
    <t xml:space="preserve">11. </t>
  </si>
  <si>
    <t>Tope deducible = subtotal * % establecido por ley (5%)</t>
  </si>
  <si>
    <t xml:space="preserve">Excedente no deducible: </t>
  </si>
  <si>
    <t>Cantidad</t>
  </si>
  <si>
    <t>Precio Unitario</t>
  </si>
  <si>
    <t>Valor contable</t>
  </si>
  <si>
    <t xml:space="preserve">1) Productos elaborados </t>
  </si>
  <si>
    <t xml:space="preserve">Producto 2 </t>
  </si>
  <si>
    <t>Subtotal 1</t>
  </si>
  <si>
    <t>2) Productos en proceso</t>
  </si>
  <si>
    <t xml:space="preserve">Total EF contable </t>
  </si>
  <si>
    <t>Concepto EF contable</t>
  </si>
  <si>
    <t>P1</t>
  </si>
  <si>
    <t>P2</t>
  </si>
  <si>
    <t xml:space="preserve">Gastos directos de venta </t>
  </si>
  <si>
    <t>Margen de utilidad neta</t>
  </si>
  <si>
    <t>Porcentaje de acabado (p.en proceso)</t>
  </si>
  <si>
    <t xml:space="preserve">Existencia Inicial </t>
  </si>
  <si>
    <t>Impositiva</t>
  </si>
  <si>
    <t xml:space="preserve">Contable </t>
  </si>
  <si>
    <t>Precio unitario de venta</t>
  </si>
  <si>
    <t>Precio de venta (precio de lista)</t>
  </si>
  <si>
    <t>(Precio de venta (lista) * (100% - % de descuento al contado)</t>
  </si>
  <si>
    <t xml:space="preserve">(Precio de venta unitario * Q de EF contable) </t>
  </si>
  <si>
    <t>menos gasto de vta y margen de utilidad</t>
  </si>
  <si>
    <t>Total valuacion EF</t>
  </si>
  <si>
    <t xml:space="preserve">(Total valuacion EF * ( % gto veta + % margen utilidad) </t>
  </si>
  <si>
    <t>Valuacion impositiva EF</t>
  </si>
  <si>
    <t>(Total valuacion EF - gasto vta y margen de utilidad=</t>
  </si>
  <si>
    <t>1) Productos elaborados</t>
  </si>
  <si>
    <t xml:space="preserve">Grado de avance de produccion </t>
  </si>
  <si>
    <t>Total valuacion impositiva EF</t>
  </si>
  <si>
    <t>(% de acabo * valuacion impositiva EF)</t>
  </si>
  <si>
    <t>VALOR IMPOSITIVO DE LAS EF</t>
  </si>
  <si>
    <t>(Valuacion imp. EF P1 + Valuación imp. EF P2)</t>
  </si>
  <si>
    <t>Ajuste del costo de venta</t>
  </si>
  <si>
    <t>Costo de venta</t>
  </si>
  <si>
    <t>Contable</t>
  </si>
  <si>
    <t xml:space="preserve">Impositivo </t>
  </si>
  <si>
    <t>Existencia inicial</t>
  </si>
  <si>
    <t>(EI + C - EF prod.elab - EF prod.pro)</t>
  </si>
  <si>
    <t>AJUSTE IMPOSITIVO</t>
  </si>
  <si>
    <t>(Total valuacion EF - gasto vta y margen de utilidad)</t>
  </si>
  <si>
    <t>Precio de venta  (lista) productos elaborados</t>
  </si>
  <si>
    <t xml:space="preserve">(Total valuacion imp. EF prod. elaborados + Total valuacion imp EF prod.proceso) </t>
  </si>
  <si>
    <t xml:space="preserve">Concepto EF impositiva </t>
  </si>
  <si>
    <t>1.c Gastos de limpieza y mantenimiento</t>
  </si>
  <si>
    <t>1.f Servios pagados (agua, luz, gas)</t>
  </si>
  <si>
    <t>1.h Telefono celular</t>
  </si>
  <si>
    <t>1.c), 
f),g),h)</t>
  </si>
  <si>
    <r>
      <t xml:space="preserve">12. </t>
    </r>
    <r>
      <rPr>
        <sz val="11"/>
        <color theme="1"/>
        <rFont val="Calibri"/>
        <family val="2"/>
        <scheme val="minor"/>
      </rPr>
      <t xml:space="preserve">Los gastos por limpieza y mantenimiento (1.c), servicios como luz, agua y gas(1.f), seguro de rodados (1.g), teléfono celular (1.h) son gastos que 
se consideran necesarios para el giro del negocio de la sociedad y es por esto que la misma se los puede deducir de ganancia gravada. Por lo tanto, no es necesario realizar ningún ajuste impositivo. </t>
    </r>
  </si>
  <si>
    <t xml:space="preserve">Caracteres especiales de las sociedades de personas 
</t>
  </si>
  <si>
    <t xml:space="preserve">Tratamiento 
Impositivo </t>
  </si>
  <si>
    <t xml:space="preserve">A) Soc.
 de capital </t>
  </si>
  <si>
    <r>
      <rPr>
        <b/>
        <sz val="11"/>
        <color theme="1"/>
        <rFont val="Calibri"/>
        <family val="2"/>
        <scheme val="minor"/>
      </rPr>
      <t xml:space="preserve">Sera deducción especial de 3° categoría los conceptos: </t>
    </r>
    <r>
      <rPr>
        <sz val="11"/>
        <color theme="1"/>
        <rFont val="Calibri"/>
        <family val="2"/>
        <scheme val="minor"/>
      </rPr>
      <t xml:space="preserve">
- Sueldos 
- Honorarios profesionales
- Remuneraciones en efectivo o especie  
</t>
    </r>
    <r>
      <rPr>
        <b/>
        <sz val="11"/>
        <color theme="1"/>
        <rFont val="Calibri"/>
        <family val="2"/>
        <scheme val="minor"/>
      </rPr>
      <t>Siempre y cuando se cumpla:</t>
    </r>
    <r>
      <rPr>
        <sz val="11"/>
        <color theme="1"/>
        <rFont val="Calibri"/>
        <family val="2"/>
        <scheme val="minor"/>
      </rPr>
      <t xml:space="preserve"> 
1) Efectiva prestación de servicios 
2) Que la magnitud del honorario guarde relación con las tareas desarrolladas 
3) Cumplimiento de las obligaciones previsionales </t>
    </r>
  </si>
  <si>
    <t>Art 142 DR</t>
  </si>
  <si>
    <t>B) Sociedades de 
personas</t>
  </si>
  <si>
    <r>
      <rPr>
        <b/>
        <sz val="11"/>
        <color theme="1"/>
        <rFont val="Calibri"/>
        <family val="2"/>
        <scheme val="minor"/>
      </rPr>
      <t xml:space="preserve">No serán deducibles  para la determinación de la utilidad impositiva de la sociedad los montos retirados por los socios en concepto de: </t>
    </r>
    <r>
      <rPr>
        <sz val="11"/>
        <color theme="1"/>
        <rFont val="Calibri"/>
        <family val="2"/>
        <scheme val="minor"/>
      </rPr>
      <t xml:space="preserve">
1) Intereses del capital invertido 
2) Montos a cuenta de ganancias 
3) Montos a cuenta en calidad de sueldo 
4) Cualquier otro concepto que signifique un retiro a cuenta de utilidades </t>
    </r>
  </si>
  <si>
    <t xml:space="preserve">Art  88 inc. b) LIG; Art 144 DR 
</t>
  </si>
  <si>
    <t xml:space="preserve">Sino que se deberán adicionar a la participación de cada socio </t>
  </si>
  <si>
    <t>Gastos deducibles 
(Art. 80 LIG)</t>
  </si>
  <si>
    <t>Gastos 
realizados 
en favor 
del personal</t>
  </si>
  <si>
    <t xml:space="preserve">Deducciones especiales de 3era categoría </t>
  </si>
  <si>
    <r>
      <rPr>
        <b/>
        <sz val="11"/>
        <color theme="1"/>
        <rFont val="Calibri"/>
        <family val="2"/>
        <scheme val="minor"/>
      </rPr>
      <t>Sera deducción especial de 3° categoría los conceptos:</t>
    </r>
    <r>
      <rPr>
        <sz val="11"/>
        <color theme="1"/>
        <rFont val="Calibri"/>
        <family val="2"/>
        <scheme val="minor"/>
      </rPr>
      <t xml:space="preserve">
- Por asistencia sanitaria
- Ayuda escolar y cultural
- Subsidios a clubes deportivos
- En general, todo gasto de asistencia en favor de los empleados, dependientes u obreros. 
</t>
    </r>
    <r>
      <rPr>
        <b/>
        <sz val="11"/>
        <color theme="1"/>
        <rFont val="Calibri"/>
        <family val="2"/>
        <scheme val="minor"/>
      </rPr>
      <t xml:space="preserve">Siempre que se encuentren devengados en el ejercicio. </t>
    </r>
  </si>
  <si>
    <t xml:space="preserve">Art 87 inc. g) LIG 1° PARTE 
</t>
  </si>
  <si>
    <t xml:space="preserve">Art 87 inc. g) LIG 2° PARTE 
</t>
  </si>
  <si>
    <r>
      <rPr>
        <b/>
        <sz val="11"/>
        <color theme="1"/>
        <rFont val="Calibri"/>
        <family val="2"/>
        <scheme val="minor"/>
      </rPr>
      <t>2) Sera deducción especial de 3° categoría los conceptos:</t>
    </r>
    <r>
      <rPr>
        <sz val="11"/>
        <color theme="1"/>
        <rFont val="Calibri"/>
        <family val="2"/>
        <scheme val="minor"/>
      </rPr>
      <t xml:space="preserve">
- Las gratificaciones 
- Los aguinaldos 
- Premios
- En general, remuneraciones 
</t>
    </r>
    <r>
      <rPr>
        <b/>
        <sz val="11"/>
        <color theme="1"/>
        <rFont val="Calibri"/>
        <family val="2"/>
        <scheme val="minor"/>
      </rPr>
      <t xml:space="preserve">Siempre y cuando sean razonables y guarden relación con la tarea que se remunera.  </t>
    </r>
  </si>
  <si>
    <r>
      <rPr>
        <b/>
        <sz val="11"/>
        <color theme="1"/>
        <rFont val="Calibri"/>
        <family val="2"/>
        <scheme val="minor"/>
      </rPr>
      <t>1)</t>
    </r>
    <r>
      <rPr>
        <sz val="11"/>
        <color theme="1"/>
        <rFont val="Calibri"/>
        <family val="2"/>
        <scheme val="minor"/>
      </rPr>
      <t xml:space="preserve"> En el </t>
    </r>
    <r>
      <rPr>
        <b/>
        <sz val="11"/>
        <color theme="1"/>
        <rFont val="Calibri"/>
        <family val="2"/>
        <scheme val="minor"/>
      </rPr>
      <t>ejercicio por el que se pagan</t>
    </r>
    <r>
      <rPr>
        <sz val="11"/>
        <color theme="1"/>
        <rFont val="Calibri"/>
        <family val="2"/>
        <scheme val="minor"/>
      </rPr>
      <t xml:space="preserve">, siempre que hayan sido abonados antes del vencimiento del plazo para presentar la DDJJ correspondiente al ejercicio en cuestión
</t>
    </r>
    <r>
      <rPr>
        <b/>
        <sz val="11"/>
        <color theme="1"/>
        <rFont val="Calibri"/>
        <family val="2"/>
        <scheme val="minor"/>
      </rPr>
      <t>2)</t>
    </r>
    <r>
      <rPr>
        <sz val="11"/>
        <color theme="1"/>
        <rFont val="Calibri"/>
        <family val="2"/>
        <scheme val="minor"/>
      </rPr>
      <t xml:space="preserve"> Y sino serán deducibles </t>
    </r>
    <r>
      <rPr>
        <b/>
        <sz val="11"/>
        <color theme="1"/>
        <rFont val="Calibri"/>
        <family val="2"/>
        <scheme val="minor"/>
      </rPr>
      <t xml:space="preserve">en el año en que se abonen. </t>
    </r>
  </si>
  <si>
    <t>¿ Cuando ? Art 139 DR</t>
  </si>
  <si>
    <t>Diferencias de resultados acumulados</t>
  </si>
  <si>
    <t xml:space="preserve">Donación Municipalidad de Córdoba: Monto real donado </t>
  </si>
  <si>
    <t xml:space="preserve">Porcentaje para el calculo del tope deducible de donaciones </t>
  </si>
  <si>
    <r>
      <rPr>
        <b/>
        <sz val="11"/>
        <color theme="1"/>
        <rFont val="Calibri"/>
        <family val="2"/>
        <scheme val="minor"/>
      </rPr>
      <t xml:space="preserve">1. </t>
    </r>
    <r>
      <rPr>
        <sz val="11"/>
        <color theme="1"/>
        <rFont val="Calibri"/>
        <family val="2"/>
        <scheme val="minor"/>
      </rPr>
      <t xml:space="preserve">Los gastos de representación en su articulo 87, inciso i) pueden ser deducibles por la sociedad hasta una suma equivalente al 1,50% del total de las remuneraciones pagadas en el ejercicio al personal en relación de dependencia. Por lo tanto: </t>
    </r>
  </si>
  <si>
    <t>Porcentaje alicable para tope de gastos representación</t>
  </si>
  <si>
    <r>
      <t xml:space="preserve">4. </t>
    </r>
    <r>
      <rPr>
        <sz val="11"/>
        <color theme="1"/>
        <rFont val="Calibri"/>
        <family val="2"/>
        <scheme val="minor"/>
      </rPr>
      <t>Honorarios totales asignados a Directores</t>
    </r>
  </si>
  <si>
    <t>Honorario asignado a Director A</t>
  </si>
  <si>
    <t>Honorario asignado a Director B</t>
  </si>
  <si>
    <t xml:space="preserve">Tope fijo deducible </t>
  </si>
  <si>
    <t xml:space="preserve">(Total valuacion EF * ( % gto venta + % margen utilidad) </t>
  </si>
  <si>
    <t>Subtotal Valuacion impositiva EF</t>
  </si>
  <si>
    <t>Vida util (años)</t>
  </si>
  <si>
    <r>
      <t>9.</t>
    </r>
    <r>
      <rPr>
        <sz val="11"/>
        <color theme="1"/>
        <rFont val="Calibri"/>
        <family val="2"/>
        <scheme val="minor"/>
      </rPr>
      <t>Dividendos de otras sociedades no computables</t>
    </r>
  </si>
  <si>
    <t>Valuacion fiscal del inmueble construcción</t>
  </si>
  <si>
    <t>Valuación fiscal del inmueble terreno</t>
  </si>
  <si>
    <t xml:space="preserve">5. </t>
  </si>
  <si>
    <t>Valor de comprar maquina</t>
  </si>
  <si>
    <t>Valor de venta máquina</t>
  </si>
  <si>
    <t>6.</t>
  </si>
  <si>
    <t>7.</t>
  </si>
  <si>
    <t>8.</t>
  </si>
  <si>
    <t xml:space="preserve">Precio de Venta maquina vieja </t>
  </si>
  <si>
    <t>Valor de origen maquina vieja</t>
  </si>
  <si>
    <t>Utilidad contable de la operación</t>
  </si>
  <si>
    <t>Precio de compra maquina nueva</t>
  </si>
  <si>
    <t>Vida util (años) de las dos maquinas</t>
  </si>
  <si>
    <t>Descuento por pago de contado</t>
  </si>
  <si>
    <t>Total (productos finales y en proceso)</t>
  </si>
  <si>
    <t>1.g Gastos en concepto de fletes</t>
  </si>
  <si>
    <t>Años transcurridos
(2011 a 2012)</t>
  </si>
  <si>
    <t xml:space="preserve">B) Con ejercicio de Opción de Venta y Reemplazo </t>
  </si>
  <si>
    <r>
      <rPr>
        <b/>
        <sz val="11"/>
        <color theme="1"/>
        <rFont val="Calibri"/>
        <family val="2"/>
        <scheme val="minor"/>
      </rPr>
      <t>3)</t>
    </r>
    <r>
      <rPr>
        <sz val="11"/>
        <color theme="1"/>
        <rFont val="Calibri"/>
        <family val="2"/>
        <scheme val="minor"/>
      </rPr>
      <t xml:space="preserve"> Los otros dos socioes que no cobraron ningun sueldo deberán declarar como renta de Tercera Categoría una utilidad: </t>
    </r>
  </si>
  <si>
    <t>3) Gastos de Administración</t>
  </si>
  <si>
    <t>7) El vencimiento del plazo para la presentación de la DDJJ del ejercicio  es el día 07/08/2013</t>
  </si>
  <si>
    <t xml:space="preserve">8) Alicuota I.G. </t>
  </si>
  <si>
    <r>
      <rPr>
        <i/>
        <sz val="11"/>
        <color theme="1"/>
        <rFont val="Calibri"/>
        <family val="2"/>
        <scheme val="minor"/>
      </rPr>
      <t>Nota 1:</t>
    </r>
    <r>
      <rPr>
        <sz val="11"/>
        <color theme="1"/>
        <rFont val="Calibri"/>
        <family val="2"/>
        <scheme val="minor"/>
      </rPr>
      <t xml:space="preserve"> El Guadal S.A. dedujo de su utilidad bruta al 31/03/2013 los gastos realizados a favor del personal (ayuda escolar y asistencia sanitaria) ya que los mismos fueron abonados antes del vencimiento del plazo para presentar la DDJJ (07/08/2013) correspondiente al ejercicio 2013 de la sociedad. Si estos gastos hubieran sido abonados luego del vencimiento del plazo para presentar la DDJJ, la sociedad hubiera tenido que deducirlos en el ejercicio correspondiente al 31/03/2014.</t>
    </r>
  </si>
  <si>
    <t>7) Sueldos y cargas sociales anuales</t>
  </si>
  <si>
    <r>
      <t xml:space="preserve">Incobrables </t>
    </r>
    <r>
      <rPr>
        <i/>
        <sz val="11"/>
        <color theme="1"/>
        <rFont val="Calibri"/>
        <family val="2"/>
      </rPr>
      <t/>
    </r>
  </si>
  <si>
    <r>
      <rPr>
        <b/>
        <sz val="11"/>
        <color theme="1"/>
        <rFont val="Calibri"/>
        <family val="2"/>
        <scheme val="minor"/>
      </rPr>
      <t>9.</t>
    </r>
    <r>
      <rPr>
        <sz val="11"/>
        <color theme="1"/>
        <rFont val="Calibri"/>
        <family val="2"/>
        <scheme val="minor"/>
      </rPr>
      <t xml:space="preserve"> Incobrables según art. 87 inc. b) de la L.I.G. y art. 136 del D.R. </t>
    </r>
  </si>
  <si>
    <t>No cumple con Art.136 D.R. (*)</t>
  </si>
  <si>
    <t xml:space="preserve">(*) Si bien dicho cliente por sus caracteristicas podría ser un caso especial de creditos de escasa significación, el mismo no cumple con una de las condiciones para ser considerado como tal. El cliente tiene una deuda menor al monto establecido por A.F.I.P ($5.000) y tiene una mora mayor a 180 días pero la sociedad no le ha comunicado ni reclamado fehacientemente al deudor por su condicion de moroso. Por lo tanto no puede ser considerado impositivamente como un deudor incobrable. </t>
  </si>
  <si>
    <r>
      <t>13.</t>
    </r>
    <r>
      <rPr>
        <sz val="11"/>
        <color theme="1"/>
        <rFont val="Calibri"/>
        <family val="2"/>
        <scheme val="minor"/>
      </rPr>
      <t xml:space="preserve"> La deducción prevista en el articulo 87, inciso j) de la ley solo esta referida a los honorarios por direccion de la empresa por lo que una sociedad se podra deducir integramente aquellas retribuciones que pueden percibir los directores y sindicos referidas a funciones tecnico-administrativas de caracter permanente (como en este caso) asi como las abonadas como consecuencia de funciones especificas realizadas en la sociedad. </t>
    </r>
  </si>
  <si>
    <t>Productos elaborados</t>
  </si>
  <si>
    <t>Productos en proceso</t>
  </si>
  <si>
    <t xml:space="preserve">Subtotal valuacion EF (sin aplicar % grado de avance) </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</si>
  <si>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80, 87; LIG; arts. 139; DR</t>
    </r>
  </si>
  <si>
    <t xml:space="preserve">Una sociedad de hecho conformada por cuatro socios obtuvo para el ejercicio contable 2013 una utilidad de $150.000.  Dos de sus socios cobraron un sueldo de $35.000 cada uno. Los socios participan en un 25% en la sociedad cada uno. </t>
  </si>
  <si>
    <t>Subtotal 2</t>
  </si>
  <si>
    <t>3) Materia Prima</t>
  </si>
  <si>
    <t>Subtotal 3</t>
  </si>
  <si>
    <t>MP 1</t>
  </si>
  <si>
    <t>MP 2</t>
  </si>
  <si>
    <t>EF materia prima</t>
  </si>
  <si>
    <t>Costo y fecha de adquisición de las Materias Primas en existencia</t>
  </si>
  <si>
    <t>Material</t>
  </si>
  <si>
    <t>Fecha</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</si>
  <si>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49 inc. a); 51; 52 inc. c); 56; 58 inc. a); 67; 69 inc.a), b); 69.1; 73; 81 inc. c); 82; 83; 84; 87 inc. a), b), c), g), i) y j); LIG; 
arts. 60 inc. b); 75 inc. f); 96; 103; 123; 126; 133; 136; 137; 139; 141; 142; 142.1; 149; DR
Art. 5 inc. a); Ley 24.449</t>
    </r>
  </si>
  <si>
    <t>Calculo</t>
  </si>
  <si>
    <t>Total Valuación impositiva EF</t>
  </si>
  <si>
    <t>(Cantidad MP contable * costo de adquisición)</t>
  </si>
  <si>
    <t>(Valuacion imp. EF MP1 + Valuación imp. EF MP2)</t>
  </si>
  <si>
    <t>(trimestres transcurridos/ 200 t) * valor de costo amortizable)</t>
  </si>
  <si>
    <t>Sueldo e
 intereses 
de socios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</si>
</sst>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 #,##0;[Red]&quot;$&quot;\ \-#,##0"/>
    <numFmt numFmtId="8" formatCode="&quot;$&quot;\ #,##0.00;[Red]&quot;$&quot;\ \-#,##0.00"/>
    <numFmt numFmtId="44" formatCode="_ &quot;$&quot;\ * #,##0.00_ ;_ &quot;$&quot;\ * \-#,##0.00_ ;_ &quot;$&quot;\ * &quot;-&quot;??_ ;_ @_ "/>
    <numFmt numFmtId="164" formatCode="&quot;$&quot;\ #,##0.00"/>
    <numFmt numFmtId="165" formatCode="0.0%"/>
  </numFmts>
  <fonts count="16"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1"/>
      <name val="Calibri"/>
      <family val="2"/>
      <scheme val="minor"/>
    </font>
    <font>
      <b/>
      <sz val="12"/>
      <color rgb="FF000000"/>
      <name val="Calibri"/>
      <family val="2"/>
      <scheme val="minor"/>
    </font>
    <font>
      <i/>
      <sz val="11"/>
      <color theme="1"/>
      <name val="Calibri"/>
      <family val="2"/>
      <scheme val="minor"/>
    </font>
    <font>
      <sz val="11"/>
      <color theme="1"/>
      <name val="Calibri"/>
      <family val="2"/>
    </font>
    <font>
      <b/>
      <sz val="11"/>
      <color theme="1"/>
      <name val="Calibri"/>
      <family val="2"/>
    </font>
    <font>
      <i/>
      <sz val="11"/>
      <color theme="1"/>
      <name val="Calibri"/>
      <family val="2"/>
    </font>
    <font>
      <b/>
      <sz val="11"/>
      <color indexed="8"/>
      <name val="Calibri"/>
      <family val="2"/>
    </font>
    <font>
      <sz val="11"/>
      <name val="Calibri"/>
      <family val="2"/>
    </font>
    <font>
      <sz val="11"/>
      <name val="Calibri"/>
      <family val="2"/>
      <scheme val="minor"/>
    </font>
    <font>
      <b/>
      <i/>
      <sz val="11"/>
      <color theme="1"/>
      <name val="Calibri"/>
      <family val="2"/>
      <scheme val="minor"/>
    </font>
    <font>
      <b/>
      <sz val="11"/>
      <color rgb="FF000000"/>
      <name val="Calibri"/>
      <family val="2"/>
      <scheme val="minor"/>
    </font>
    <font>
      <b/>
      <sz val="11"/>
      <name val="Calibri"/>
      <family val="2"/>
    </font>
  </fonts>
  <fills count="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399975585192419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566">
    <xf numFmtId="0" fontId="0" fillId="0" borderId="0" xfId="0"/>
    <xf numFmtId="4" fontId="0" fillId="0" borderId="0" xfId="0" applyNumberFormat="1"/>
    <xf numFmtId="4" fontId="1" fillId="0" borderId="0" xfId="0" applyNumberFormat="1" applyFont="1"/>
    <xf numFmtId="0" fontId="5" fillId="0" borderId="0" xfId="0" applyFont="1" applyAlignment="1">
      <alignment horizontal="center"/>
    </xf>
    <xf numFmtId="164" fontId="0" fillId="0" borderId="0" xfId="0" applyNumberFormat="1"/>
    <xf numFmtId="4" fontId="0" fillId="0" borderId="3" xfId="0" applyNumberFormat="1" applyBorder="1"/>
    <xf numFmtId="4" fontId="0" fillId="0" borderId="8" xfId="0" applyNumberFormat="1" applyBorder="1"/>
    <xf numFmtId="4" fontId="6" fillId="0" borderId="0" xfId="0" applyNumberFormat="1" applyFont="1"/>
    <xf numFmtId="164" fontId="0" fillId="0" borderId="9" xfId="0" applyNumberFormat="1" applyBorder="1"/>
    <xf numFmtId="4" fontId="1" fillId="0" borderId="0" xfId="0" applyNumberFormat="1" applyFont="1" applyFill="1" applyAlignment="1">
      <alignment horizontal="left"/>
    </xf>
    <xf numFmtId="4" fontId="0" fillId="0" borderId="0" xfId="0" applyNumberFormat="1" applyFill="1"/>
    <xf numFmtId="4" fontId="0" fillId="0" borderId="0" xfId="0" applyNumberFormat="1" applyAlignment="1">
      <alignment horizontal="left"/>
    </xf>
    <xf numFmtId="4" fontId="1" fillId="0" borderId="12" xfId="0" applyNumberFormat="1" applyFont="1" applyBorder="1"/>
    <xf numFmtId="4" fontId="0" fillId="0" borderId="0" xfId="0" applyNumberFormat="1" applyAlignment="1">
      <alignment vertical="top" wrapText="1"/>
    </xf>
    <xf numFmtId="10" fontId="0" fillId="0" borderId="0" xfId="0" applyNumberFormat="1" applyAlignment="1">
      <alignment vertical="top" wrapText="1"/>
    </xf>
    <xf numFmtId="164" fontId="0" fillId="0" borderId="0" xfId="0" applyNumberFormat="1" applyAlignment="1">
      <alignment vertical="top" wrapText="1"/>
    </xf>
    <xf numFmtId="164" fontId="0" fillId="0" borderId="3" xfId="0" applyNumberFormat="1" applyBorder="1"/>
    <xf numFmtId="164" fontId="0" fillId="0" borderId="8" xfId="0" applyNumberFormat="1" applyBorder="1"/>
    <xf numFmtId="164" fontId="1" fillId="0" borderId="12" xfId="0" applyNumberFormat="1" applyFont="1" applyBorder="1"/>
    <xf numFmtId="4" fontId="6" fillId="0" borderId="0" xfId="0" applyNumberFormat="1" applyFont="1" applyAlignment="1"/>
    <xf numFmtId="4" fontId="1" fillId="0" borderId="0" xfId="0" applyNumberFormat="1" applyFont="1" applyBorder="1"/>
    <xf numFmtId="4" fontId="0" fillId="0" borderId="2" xfId="0" applyNumberFormat="1" applyFont="1" applyBorder="1" applyAlignment="1"/>
    <xf numFmtId="44" fontId="0" fillId="0" borderId="3" xfId="0" applyNumberFormat="1" applyBorder="1" applyAlignment="1"/>
    <xf numFmtId="44" fontId="0" fillId="0" borderId="6" xfId="0" applyNumberFormat="1" applyBorder="1"/>
    <xf numFmtId="164" fontId="0" fillId="0" borderId="6" xfId="0" applyNumberFormat="1" applyBorder="1"/>
    <xf numFmtId="164" fontId="0" fillId="0" borderId="8" xfId="0" applyNumberFormat="1" applyFont="1" applyBorder="1" applyAlignment="1">
      <alignment horizontal="right"/>
    </xf>
    <xf numFmtId="164" fontId="0" fillId="0" borderId="6" xfId="0" applyNumberFormat="1" applyFont="1" applyBorder="1"/>
    <xf numFmtId="4" fontId="1" fillId="0" borderId="17" xfId="0" applyNumberFormat="1" applyFont="1" applyBorder="1" applyAlignment="1">
      <alignment horizontal="center"/>
    </xf>
    <xf numFmtId="164" fontId="0" fillId="0" borderId="17" xfId="0" applyNumberFormat="1" applyBorder="1"/>
    <xf numFmtId="164" fontId="1" fillId="0" borderId="19" xfId="0" applyNumberFormat="1" applyFont="1" applyBorder="1"/>
    <xf numFmtId="164" fontId="1" fillId="0" borderId="6" xfId="0" applyNumberFormat="1" applyFont="1" applyBorder="1" applyAlignment="1">
      <alignment horizontal="right"/>
    </xf>
    <xf numFmtId="164" fontId="0" fillId="0" borderId="12" xfId="0" applyNumberFormat="1" applyFont="1" applyBorder="1"/>
    <xf numFmtId="4" fontId="1" fillId="0" borderId="0" xfId="0" applyNumberFormat="1" applyFont="1" applyBorder="1" applyAlignment="1"/>
    <xf numFmtId="164" fontId="1" fillId="0" borderId="0" xfId="0" applyNumberFormat="1" applyFont="1" applyBorder="1"/>
    <xf numFmtId="4" fontId="6" fillId="0" borderId="0" xfId="0" applyNumberFormat="1" applyFont="1" applyFill="1" applyAlignment="1">
      <alignment horizontal="left"/>
    </xf>
    <xf numFmtId="164" fontId="0" fillId="0" borderId="8" xfId="0" applyNumberFormat="1" applyFont="1" applyBorder="1"/>
    <xf numFmtId="4" fontId="0" fillId="0" borderId="0" xfId="0" applyNumberFormat="1" applyBorder="1" applyAlignment="1">
      <alignment horizontal="left" vertical="top"/>
    </xf>
    <xf numFmtId="164" fontId="0" fillId="0" borderId="9" xfId="0" applyNumberFormat="1" applyFill="1" applyBorder="1"/>
    <xf numFmtId="0" fontId="0" fillId="0" borderId="0" xfId="0" applyNumberFormat="1" applyBorder="1" applyAlignment="1">
      <alignment horizontal="center"/>
    </xf>
    <xf numFmtId="4" fontId="0" fillId="0" borderId="0" xfId="0" applyNumberFormat="1" applyBorder="1"/>
    <xf numFmtId="164" fontId="0" fillId="0" borderId="0" xfId="0" applyNumberFormat="1" applyBorder="1"/>
    <xf numFmtId="4" fontId="1" fillId="0" borderId="0" xfId="0" applyNumberFormat="1" applyFont="1" applyBorder="1" applyAlignment="1">
      <alignment horizontal="left"/>
    </xf>
    <xf numFmtId="4" fontId="0" fillId="0" borderId="0" xfId="0" applyNumberFormat="1" applyFill="1" applyBorder="1" applyAlignment="1">
      <alignment vertical="center"/>
    </xf>
    <xf numFmtId="164" fontId="0" fillId="0" borderId="0" xfId="0" applyNumberFormat="1" applyFill="1"/>
    <xf numFmtId="4" fontId="0" fillId="0" borderId="0" xfId="0" applyNumberFormat="1" applyBorder="1" applyAlignment="1">
      <alignment vertical="top"/>
    </xf>
    <xf numFmtId="0" fontId="0" fillId="0" borderId="0" xfId="0" applyBorder="1" applyAlignment="1"/>
    <xf numFmtId="4" fontId="1" fillId="0" borderId="0" xfId="0" applyNumberFormat="1" applyFont="1" applyFill="1" applyBorder="1" applyAlignment="1"/>
    <xf numFmtId="4" fontId="0" fillId="0" borderId="0" xfId="0" applyNumberFormat="1" applyBorder="1" applyAlignment="1"/>
    <xf numFmtId="4" fontId="0" fillId="0" borderId="0" xfId="0" applyNumberFormat="1" applyFill="1" applyBorder="1" applyAlignment="1">
      <alignment wrapText="1"/>
    </xf>
    <xf numFmtId="0" fontId="8" fillId="0" borderId="0" xfId="0" applyFont="1" applyBorder="1" applyAlignment="1">
      <alignment horizontal="center" vertical="top" wrapText="1"/>
    </xf>
    <xf numFmtId="164" fontId="1" fillId="0" borderId="24" xfId="0" applyNumberFormat="1" applyFont="1" applyBorder="1"/>
    <xf numFmtId="4" fontId="1" fillId="0" borderId="9" xfId="0" applyNumberFormat="1" applyFont="1" applyBorder="1" applyAlignment="1">
      <alignment horizontal="center"/>
    </xf>
    <xf numFmtId="0" fontId="7" fillId="0" borderId="0" xfId="0" applyFont="1" applyBorder="1" applyAlignment="1">
      <alignment horizontal="center" vertical="top" wrapText="1"/>
    </xf>
    <xf numFmtId="4" fontId="1" fillId="0" borderId="0" xfId="0" applyNumberFormat="1" applyFont="1" applyBorder="1" applyAlignment="1"/>
    <xf numFmtId="4" fontId="1" fillId="0" borderId="0" xfId="0" applyNumberFormat="1" applyFont="1" applyBorder="1" applyAlignment="1"/>
    <xf numFmtId="0" fontId="14" fillId="0" borderId="0" xfId="0" applyFont="1"/>
    <xf numFmtId="164" fontId="1" fillId="0" borderId="8" xfId="0" applyNumberFormat="1" applyFont="1" applyBorder="1"/>
    <xf numFmtId="164" fontId="1" fillId="0" borderId="3" xfId="0" applyNumberFormat="1" applyFont="1" applyBorder="1"/>
    <xf numFmtId="164" fontId="1" fillId="0" borderId="6" xfId="0" applyNumberFormat="1" applyFont="1" applyBorder="1"/>
    <xf numFmtId="164" fontId="0" fillId="0" borderId="17" xfId="0" applyNumberFormat="1" applyFill="1" applyBorder="1"/>
    <xf numFmtId="0" fontId="0" fillId="0" borderId="0" xfId="0" applyNumberFormat="1" applyFill="1"/>
    <xf numFmtId="164" fontId="0" fillId="0" borderId="8" xfId="0" applyNumberFormat="1" applyFont="1" applyFill="1" applyBorder="1" applyAlignment="1">
      <alignment horizontal="right"/>
    </xf>
    <xf numFmtId="164" fontId="0" fillId="0" borderId="9" xfId="0" applyNumberFormat="1" applyFont="1" applyBorder="1"/>
    <xf numFmtId="164" fontId="1" fillId="0" borderId="9" xfId="0" applyNumberFormat="1" applyFont="1" applyFill="1" applyBorder="1" applyAlignment="1">
      <alignment horizontal="center"/>
    </xf>
    <xf numFmtId="164" fontId="1" fillId="0" borderId="30" xfId="0" applyNumberFormat="1" applyFont="1" applyBorder="1"/>
    <xf numFmtId="164" fontId="0" fillId="0" borderId="17" xfId="0" applyNumberFormat="1" applyFont="1" applyBorder="1"/>
    <xf numFmtId="164" fontId="1" fillId="0" borderId="17" xfId="0" applyNumberFormat="1" applyFont="1" applyFill="1" applyBorder="1" applyAlignment="1">
      <alignment horizontal="center"/>
    </xf>
    <xf numFmtId="164" fontId="1" fillId="0" borderId="33" xfId="0" applyNumberFormat="1" applyFont="1" applyBorder="1"/>
    <xf numFmtId="4" fontId="4" fillId="0" borderId="0" xfId="0" applyNumberFormat="1" applyFont="1" applyAlignment="1"/>
    <xf numFmtId="0" fontId="0" fillId="0" borderId="9" xfId="0" applyNumberFormat="1" applyFill="1" applyBorder="1" applyAlignment="1">
      <alignment horizontal="center"/>
    </xf>
    <xf numFmtId="0" fontId="7" fillId="0" borderId="20" xfId="0" applyFont="1" applyFill="1" applyBorder="1" applyAlignment="1">
      <alignment horizontal="center" vertical="top" wrapText="1"/>
    </xf>
    <xf numFmtId="4" fontId="12" fillId="0" borderId="0" xfId="0" applyNumberFormat="1" applyFont="1"/>
    <xf numFmtId="164" fontId="7" fillId="0" borderId="0" xfId="0" applyNumberFormat="1" applyFont="1" applyBorder="1" applyAlignment="1">
      <alignment horizontal="right" vertical="top" wrapText="1"/>
    </xf>
    <xf numFmtId="6" fontId="8" fillId="0" borderId="0" xfId="0" applyNumberFormat="1" applyFont="1" applyFill="1" applyBorder="1" applyAlignment="1">
      <alignment horizontal="right" vertical="top" wrapText="1"/>
    </xf>
    <xf numFmtId="164" fontId="7" fillId="0" borderId="8" xfId="0" applyNumberFormat="1" applyFont="1" applyBorder="1" applyAlignment="1">
      <alignment horizontal="right" vertical="top" wrapText="1"/>
    </xf>
    <xf numFmtId="4" fontId="0" fillId="0" borderId="0" xfId="0" applyNumberFormat="1" applyFill="1" applyBorder="1" applyAlignment="1">
      <alignment horizontal="left" vertical="top"/>
    </xf>
    <xf numFmtId="4" fontId="0" fillId="0" borderId="0" xfId="0" applyNumberFormat="1" applyBorder="1" applyAlignment="1"/>
    <xf numFmtId="4" fontId="0" fillId="0" borderId="0" xfId="0" applyNumberFormat="1" applyFill="1" applyBorder="1" applyAlignment="1">
      <alignment vertical="top" wrapText="1"/>
    </xf>
    <xf numFmtId="164" fontId="0" fillId="0" borderId="0" xfId="0" applyNumberFormat="1" applyFill="1" applyBorder="1"/>
    <xf numFmtId="4" fontId="0" fillId="0" borderId="0" xfId="0" applyNumberFormat="1" applyFill="1" applyBorder="1"/>
    <xf numFmtId="4" fontId="0" fillId="0" borderId="8" xfId="0" applyNumberFormat="1" applyFill="1" applyBorder="1"/>
    <xf numFmtId="164" fontId="0" fillId="0" borderId="5" xfId="0" applyNumberFormat="1" applyFill="1" applyBorder="1"/>
    <xf numFmtId="4" fontId="0" fillId="0" borderId="5" xfId="0" applyNumberFormat="1" applyFill="1" applyBorder="1"/>
    <xf numFmtId="4" fontId="0" fillId="0" borderId="6" xfId="0" applyNumberFormat="1" applyFill="1" applyBorder="1"/>
    <xf numFmtId="4" fontId="0" fillId="0" borderId="1" xfId="0" applyNumberFormat="1" applyFill="1" applyBorder="1" applyAlignment="1"/>
    <xf numFmtId="4" fontId="0" fillId="0" borderId="2" xfId="0" applyNumberFormat="1" applyFill="1" applyBorder="1" applyAlignment="1"/>
    <xf numFmtId="4" fontId="0" fillId="0" borderId="3" xfId="0" applyNumberFormat="1" applyFill="1" applyBorder="1" applyAlignment="1"/>
    <xf numFmtId="164" fontId="1" fillId="0" borderId="0" xfId="0" applyNumberFormat="1" applyFont="1" applyFill="1" applyBorder="1"/>
    <xf numFmtId="4" fontId="0" fillId="0" borderId="0" xfId="0" applyNumberFormat="1" applyFill="1" applyBorder="1" applyAlignment="1"/>
    <xf numFmtId="4" fontId="1" fillId="0" borderId="0" xfId="0" applyNumberFormat="1" applyFont="1" applyFill="1" applyBorder="1" applyAlignment="1">
      <alignment horizontal="left"/>
    </xf>
    <xf numFmtId="4" fontId="0" fillId="0" borderId="0" xfId="0" applyNumberFormat="1" applyBorder="1" applyAlignment="1">
      <alignment vertical="top" wrapText="1"/>
    </xf>
    <xf numFmtId="4" fontId="2" fillId="0" borderId="0" xfId="0" applyNumberFormat="1" applyFont="1" applyFill="1" applyBorder="1" applyAlignment="1">
      <alignment vertical="center" wrapText="1"/>
    </xf>
    <xf numFmtId="164" fontId="0" fillId="0" borderId="14" xfId="0" applyNumberFormat="1" applyFont="1" applyFill="1" applyBorder="1"/>
    <xf numFmtId="164" fontId="0" fillId="0" borderId="15" xfId="0" applyNumberFormat="1" applyFont="1" applyFill="1" applyBorder="1"/>
    <xf numFmtId="164" fontId="0" fillId="0" borderId="19" xfId="0" applyNumberFormat="1" applyFont="1" applyFill="1" applyBorder="1"/>
    <xf numFmtId="4" fontId="0" fillId="0" borderId="24" xfId="0" applyNumberFormat="1" applyFont="1" applyFill="1" applyBorder="1"/>
    <xf numFmtId="164" fontId="0" fillId="0" borderId="8" xfId="0" applyNumberFormat="1" applyBorder="1" applyAlignment="1">
      <alignment horizontal="right"/>
    </xf>
    <xf numFmtId="4" fontId="0" fillId="0" borderId="0" xfId="0" applyNumberFormat="1" applyFill="1" applyBorder="1" applyAlignment="1">
      <alignment horizontal="left"/>
    </xf>
    <xf numFmtId="4" fontId="0" fillId="0" borderId="7" xfId="0" applyNumberFormat="1" applyFill="1" applyBorder="1" applyAlignment="1"/>
    <xf numFmtId="4" fontId="1" fillId="0" borderId="7" xfId="0" applyNumberFormat="1" applyFont="1" applyFill="1" applyBorder="1" applyAlignment="1"/>
    <xf numFmtId="0" fontId="0" fillId="0" borderId="7" xfId="0" applyFill="1" applyBorder="1"/>
    <xf numFmtId="0" fontId="0" fillId="0" borderId="0" xfId="0" applyFill="1" applyBorder="1"/>
    <xf numFmtId="164" fontId="0" fillId="0" borderId="9" xfId="0" applyNumberFormat="1" applyFill="1" applyBorder="1" applyAlignment="1">
      <alignment horizontal="right"/>
    </xf>
    <xf numFmtId="164" fontId="0" fillId="0" borderId="9" xfId="0" applyNumberFormat="1" applyFill="1" applyBorder="1" applyAlignment="1"/>
    <xf numFmtId="4" fontId="0" fillId="0" borderId="0" xfId="0" applyNumberFormat="1" applyAlignment="1">
      <alignment horizontal="center"/>
    </xf>
    <xf numFmtId="4" fontId="0" fillId="0" borderId="0" xfId="0" applyNumberFormat="1" applyAlignment="1">
      <alignment wrapText="1"/>
    </xf>
    <xf numFmtId="4" fontId="1" fillId="0" borderId="0" xfId="0" applyNumberFormat="1" applyFont="1" applyBorder="1" applyAlignment="1">
      <alignment vertical="center" wrapText="1"/>
    </xf>
    <xf numFmtId="4" fontId="1" fillId="0" borderId="0" xfId="0" applyNumberFormat="1" applyFont="1" applyFill="1" applyBorder="1" applyAlignment="1">
      <alignment vertical="center"/>
    </xf>
    <xf numFmtId="4" fontId="0" fillId="0" borderId="0" xfId="0" applyNumberFormat="1" applyBorder="1" applyAlignment="1">
      <alignment vertical="center"/>
    </xf>
    <xf numFmtId="0" fontId="8" fillId="0" borderId="0" xfId="0" applyFont="1" applyFill="1" applyBorder="1" applyAlignment="1">
      <alignment horizontal="left" vertical="top" wrapText="1"/>
    </xf>
    <xf numFmtId="9" fontId="7" fillId="0" borderId="3" xfId="0" applyNumberFormat="1" applyFont="1" applyFill="1" applyBorder="1" applyAlignment="1">
      <alignment horizontal="right" vertical="top" wrapText="1"/>
    </xf>
    <xf numFmtId="9" fontId="7" fillId="0" borderId="6" xfId="0" applyNumberFormat="1" applyFont="1" applyFill="1" applyBorder="1" applyAlignment="1">
      <alignment horizontal="right" vertical="center" wrapText="1"/>
    </xf>
    <xf numFmtId="164" fontId="7" fillId="0" borderId="8" xfId="0" applyNumberFormat="1" applyFont="1" applyFill="1" applyBorder="1" applyAlignment="1">
      <alignment vertical="top" wrapText="1"/>
    </xf>
    <xf numFmtId="0" fontId="7" fillId="0" borderId="8" xfId="0" applyNumberFormat="1" applyFont="1" applyFill="1" applyBorder="1" applyAlignment="1">
      <alignment vertical="top" wrapText="1"/>
    </xf>
    <xf numFmtId="0" fontId="8" fillId="0" borderId="0" xfId="0" applyFont="1" applyFill="1" applyBorder="1" applyAlignment="1">
      <alignment horizontal="center" vertical="top" wrapText="1"/>
    </xf>
    <xf numFmtId="0" fontId="8" fillId="0" borderId="8" xfId="0" applyFont="1" applyFill="1" applyBorder="1" applyAlignment="1">
      <alignment horizontal="center" vertical="top" wrapText="1"/>
    </xf>
    <xf numFmtId="14" fontId="7" fillId="0" borderId="0" xfId="0" applyNumberFormat="1" applyFont="1" applyFill="1" applyBorder="1" applyAlignment="1">
      <alignment horizontal="center" vertical="top" wrapText="1"/>
    </xf>
    <xf numFmtId="164" fontId="7" fillId="0" borderId="0" xfId="0" applyNumberFormat="1" applyFont="1" applyFill="1" applyBorder="1" applyAlignment="1">
      <alignment horizontal="right" vertical="top" wrapText="1"/>
    </xf>
    <xf numFmtId="0" fontId="7" fillId="0" borderId="8" xfId="0" applyFont="1" applyFill="1" applyBorder="1" applyAlignment="1">
      <alignment horizontal="center" vertical="top" wrapText="1"/>
    </xf>
    <xf numFmtId="14" fontId="0" fillId="0" borderId="0" xfId="0" applyNumberFormat="1" applyFill="1" applyBorder="1" applyAlignment="1">
      <alignment horizontal="center"/>
    </xf>
    <xf numFmtId="164" fontId="0" fillId="0" borderId="0" xfId="0" applyNumberFormat="1" applyFill="1" applyBorder="1" applyAlignment="1">
      <alignment horizontal="right"/>
    </xf>
    <xf numFmtId="0" fontId="0" fillId="0" borderId="8" xfId="0" applyNumberFormat="1" applyFill="1" applyBorder="1" applyAlignment="1">
      <alignment horizontal="center"/>
    </xf>
    <xf numFmtId="164" fontId="0" fillId="0" borderId="8" xfId="0" applyNumberFormat="1" applyFill="1" applyBorder="1" applyAlignment="1">
      <alignment horizontal="right"/>
    </xf>
    <xf numFmtId="164" fontId="7" fillId="0" borderId="8" xfId="0" applyNumberFormat="1" applyFont="1" applyFill="1" applyBorder="1" applyAlignment="1">
      <alignment horizontal="right" vertical="top" wrapText="1"/>
    </xf>
    <xf numFmtId="164" fontId="7" fillId="0" borderId="6" xfId="0" applyNumberFormat="1" applyFont="1" applyFill="1" applyBorder="1" applyAlignment="1">
      <alignment horizontal="right" vertical="top" wrapText="1"/>
    </xf>
    <xf numFmtId="4" fontId="1" fillId="0" borderId="14" xfId="0" applyNumberFormat="1" applyFont="1" applyFill="1" applyBorder="1" applyAlignment="1">
      <alignment horizontal="center"/>
    </xf>
    <xf numFmtId="4" fontId="1" fillId="0" borderId="15" xfId="0" applyNumberFormat="1" applyFont="1" applyFill="1" applyBorder="1" applyAlignment="1">
      <alignment horizontal="center"/>
    </xf>
    <xf numFmtId="164" fontId="1" fillId="0" borderId="9" xfId="0" applyNumberFormat="1" applyFont="1" applyFill="1" applyBorder="1"/>
    <xf numFmtId="0" fontId="8" fillId="0" borderId="7" xfId="0" applyFont="1" applyFill="1" applyBorder="1" applyAlignment="1">
      <alignment horizontal="left" vertical="top" wrapText="1"/>
    </xf>
    <xf numFmtId="9" fontId="7" fillId="0" borderId="0" xfId="0" applyNumberFormat="1" applyFont="1" applyFill="1" applyBorder="1" applyAlignment="1">
      <alignment horizontal="right" vertical="center" wrapText="1"/>
    </xf>
    <xf numFmtId="165" fontId="7" fillId="0" borderId="8" xfId="0" applyNumberFormat="1" applyFont="1" applyFill="1" applyBorder="1" applyAlignment="1">
      <alignment horizontal="right" vertical="top" wrapText="1"/>
    </xf>
    <xf numFmtId="4" fontId="1" fillId="0" borderId="7" xfId="0" applyNumberFormat="1" applyFont="1" applyFill="1" applyBorder="1" applyAlignment="1">
      <alignment horizontal="left"/>
    </xf>
    <xf numFmtId="4" fontId="0" fillId="0" borderId="9" xfId="0" applyNumberFormat="1" applyFill="1" applyBorder="1" applyAlignment="1"/>
    <xf numFmtId="164" fontId="1" fillId="0" borderId="12" xfId="0" applyNumberFormat="1" applyFont="1" applyFill="1" applyBorder="1"/>
    <xf numFmtId="0" fontId="0" fillId="0" borderId="0" xfId="0" applyFill="1" applyBorder="1" applyAlignment="1"/>
    <xf numFmtId="0" fontId="0" fillId="0" borderId="8" xfId="0" applyFill="1" applyBorder="1" applyAlignment="1"/>
    <xf numFmtId="8" fontId="0" fillId="0" borderId="9" xfId="0" applyNumberFormat="1" applyFill="1" applyBorder="1"/>
    <xf numFmtId="0" fontId="7" fillId="0" borderId="0" xfId="0" applyFont="1" applyFill="1" applyBorder="1" applyAlignment="1">
      <alignment vertical="top"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7" fillId="0" borderId="8" xfId="0" applyNumberFormat="1" applyFont="1" applyBorder="1" applyAlignment="1">
      <alignment horizontal="right" vertical="top" wrapText="1"/>
    </xf>
    <xf numFmtId="164" fontId="0" fillId="0" borderId="8" xfId="0" applyNumberFormat="1" applyFill="1" applyBorder="1"/>
    <xf numFmtId="10" fontId="0" fillId="0" borderId="8" xfId="0" applyNumberFormat="1" applyFill="1" applyBorder="1"/>
    <xf numFmtId="0" fontId="0" fillId="0" borderId="8" xfId="0" applyNumberFormat="1" applyFill="1" applyBorder="1"/>
    <xf numFmtId="9" fontId="0" fillId="0" borderId="8" xfId="0" applyNumberFormat="1" applyFill="1" applyBorder="1"/>
    <xf numFmtId="0" fontId="7" fillId="0" borderId="9" xfId="0" applyFont="1" applyFill="1" applyBorder="1" applyAlignment="1">
      <alignment vertical="top" wrapText="1"/>
    </xf>
    <xf numFmtId="3" fontId="7" fillId="0" borderId="9" xfId="0" applyNumberFormat="1" applyFont="1" applyFill="1" applyBorder="1" applyAlignment="1">
      <alignment vertical="top" wrapText="1"/>
    </xf>
    <xf numFmtId="3" fontId="1" fillId="0" borderId="9" xfId="0" applyNumberFormat="1" applyFont="1" applyFill="1" applyBorder="1"/>
    <xf numFmtId="3" fontId="7" fillId="0" borderId="9" xfId="0" applyNumberFormat="1" applyFont="1" applyFill="1" applyBorder="1" applyAlignment="1">
      <alignment vertical="center" wrapText="1"/>
    </xf>
    <xf numFmtId="0" fontId="1" fillId="0" borderId="3" xfId="0" applyFont="1" applyFill="1" applyBorder="1" applyAlignment="1">
      <alignment horizontal="center"/>
    </xf>
    <xf numFmtId="164" fontId="0" fillId="0" borderId="6" xfId="0" applyNumberFormat="1" applyFill="1" applyBorder="1"/>
    <xf numFmtId="0" fontId="1" fillId="0" borderId="10" xfId="0" applyFont="1" applyFill="1" applyBorder="1"/>
    <xf numFmtId="164" fontId="0" fillId="0" borderId="12" xfId="0" applyNumberFormat="1" applyFill="1" applyBorder="1"/>
    <xf numFmtId="9" fontId="0" fillId="0" borderId="3" xfId="0" applyNumberFormat="1" applyFill="1" applyBorder="1"/>
    <xf numFmtId="9" fontId="0" fillId="0" borderId="8" xfId="0" applyNumberFormat="1" applyFont="1" applyFill="1" applyBorder="1"/>
    <xf numFmtId="9" fontId="0" fillId="0" borderId="6" xfId="0" applyNumberFormat="1" applyFill="1" applyBorder="1"/>
    <xf numFmtId="0" fontId="1" fillId="0" borderId="14" xfId="0" applyFont="1" applyFill="1" applyBorder="1" applyAlignment="1">
      <alignment horizontal="center"/>
    </xf>
    <xf numFmtId="0" fontId="1" fillId="0" borderId="15" xfId="0" applyFont="1" applyFill="1" applyBorder="1" applyAlignment="1">
      <alignment horizontal="center"/>
    </xf>
    <xf numFmtId="9" fontId="0" fillId="0" borderId="19" xfId="0" applyNumberFormat="1" applyFill="1" applyBorder="1"/>
    <xf numFmtId="9" fontId="0" fillId="0" borderId="24" xfId="0" applyNumberFormat="1" applyFill="1" applyBorder="1"/>
    <xf numFmtId="0" fontId="8" fillId="0" borderId="17" xfId="0" applyFont="1" applyFill="1" applyBorder="1" applyAlignment="1">
      <alignment horizontal="center" vertical="center" wrapText="1"/>
    </xf>
    <xf numFmtId="0" fontId="7" fillId="0" borderId="17" xfId="0" applyFont="1" applyFill="1" applyBorder="1" applyAlignment="1">
      <alignment horizontal="center" vertical="top" wrapText="1"/>
    </xf>
    <xf numFmtId="6" fontId="7" fillId="0" borderId="17" xfId="0" applyNumberFormat="1" applyFont="1" applyFill="1" applyBorder="1" applyAlignment="1">
      <alignment horizontal="right" vertical="top" wrapText="1"/>
    </xf>
    <xf numFmtId="6" fontId="1" fillId="0" borderId="17" xfId="0" applyNumberFormat="1" applyFont="1" applyFill="1" applyBorder="1" applyAlignment="1">
      <alignment horizontal="right"/>
    </xf>
    <xf numFmtId="0" fontId="7" fillId="0" borderId="17" xfId="0" applyFont="1" applyFill="1" applyBorder="1" applyAlignment="1">
      <alignment horizontal="center" vertical="center" wrapText="1"/>
    </xf>
    <xf numFmtId="10" fontId="0" fillId="0" borderId="9" xfId="0" applyNumberFormat="1" applyFill="1" applyBorder="1" applyAlignment="1">
      <alignment horizontal="right" vertical="top"/>
    </xf>
    <xf numFmtId="0" fontId="8" fillId="0" borderId="15" xfId="0" applyFont="1" applyBorder="1" applyAlignment="1">
      <alignment horizontal="center" vertical="top" wrapText="1"/>
    </xf>
    <xf numFmtId="6" fontId="11" fillId="0" borderId="17" xfId="0" applyNumberFormat="1" applyFont="1" applyFill="1" applyBorder="1" applyAlignment="1">
      <alignment horizontal="right" vertical="top" wrapText="1"/>
    </xf>
    <xf numFmtId="6" fontId="15" fillId="0" borderId="17" xfId="0" applyNumberFormat="1" applyFont="1" applyFill="1" applyBorder="1" applyAlignment="1">
      <alignment horizontal="right" vertical="top" wrapText="1"/>
    </xf>
    <xf numFmtId="8" fontId="7" fillId="0" borderId="17" xfId="0" applyNumberFormat="1" applyFont="1" applyFill="1" applyBorder="1" applyAlignment="1">
      <alignment horizontal="right" vertical="top" wrapText="1"/>
    </xf>
    <xf numFmtId="6" fontId="8" fillId="0" borderId="24" xfId="0" applyNumberFormat="1" applyFont="1" applyFill="1" applyBorder="1" applyAlignment="1">
      <alignment horizontal="right" vertical="top" wrapText="1"/>
    </xf>
    <xf numFmtId="4" fontId="1" fillId="0" borderId="7" xfId="0" applyNumberFormat="1" applyFont="1" applyBorder="1" applyAlignment="1">
      <alignment horizontal="left"/>
    </xf>
    <xf numFmtId="4" fontId="1" fillId="0" borderId="0" xfId="0" applyNumberFormat="1" applyFont="1" applyBorder="1" applyAlignment="1">
      <alignment horizontal="left"/>
    </xf>
    <xf numFmtId="4" fontId="0" fillId="0" borderId="0" xfId="0" applyNumberFormat="1" applyFill="1" applyBorder="1" applyAlignment="1">
      <alignment horizontal="left" vertical="top"/>
    </xf>
    <xf numFmtId="4" fontId="0" fillId="0" borderId="7" xfId="0" applyNumberFormat="1" applyFill="1" applyBorder="1" applyAlignment="1">
      <alignment horizontal="left"/>
    </xf>
    <xf numFmtId="4" fontId="0" fillId="0" borderId="0" xfId="0" applyNumberFormat="1" applyFill="1" applyBorder="1" applyAlignment="1">
      <alignment horizontal="left"/>
    </xf>
    <xf numFmtId="4" fontId="1" fillId="0" borderId="9" xfId="0" applyNumberFormat="1" applyFont="1" applyFill="1" applyBorder="1" applyAlignment="1">
      <alignment horizontal="center"/>
    </xf>
    <xf numFmtId="0" fontId="8" fillId="0" borderId="9" xfId="0" applyFont="1" applyFill="1" applyBorder="1" applyAlignment="1">
      <alignment horizontal="center" vertical="center" wrapText="1"/>
    </xf>
    <xf numFmtId="4" fontId="0" fillId="0" borderId="7" xfId="0" applyNumberFormat="1" applyFill="1" applyBorder="1" applyAlignment="1">
      <alignment horizontal="center"/>
    </xf>
    <xf numFmtId="4" fontId="0" fillId="0" borderId="0" xfId="0" applyNumberFormat="1" applyFill="1" applyBorder="1" applyAlignment="1">
      <alignment horizontal="center"/>
    </xf>
    <xf numFmtId="4" fontId="1" fillId="0" borderId="7" xfId="0" applyNumberFormat="1" applyFont="1" applyFill="1" applyBorder="1" applyAlignment="1">
      <alignment horizontal="center"/>
    </xf>
    <xf numFmtId="4" fontId="1" fillId="0" borderId="0" xfId="0" applyNumberFormat="1" applyFont="1" applyFill="1" applyBorder="1" applyAlignment="1">
      <alignment horizontal="center"/>
    </xf>
    <xf numFmtId="4" fontId="0" fillId="0" borderId="0" xfId="0" applyNumberFormat="1" applyFont="1" applyFill="1" applyBorder="1" applyAlignment="1">
      <alignment horizontal="left"/>
    </xf>
    <xf numFmtId="0" fontId="0" fillId="0" borderId="4" xfId="0" applyFill="1" applyBorder="1" applyAlignment="1">
      <alignment horizontal="left"/>
    </xf>
    <xf numFmtId="0" fontId="1" fillId="0" borderId="2" xfId="0" applyFont="1" applyFill="1" applyBorder="1" applyAlignment="1">
      <alignment horizontal="center"/>
    </xf>
    <xf numFmtId="0" fontId="7" fillId="0" borderId="0" xfId="0" applyFont="1" applyFill="1" applyBorder="1" applyAlignment="1">
      <alignment horizontal="center" vertical="top" wrapText="1"/>
    </xf>
    <xf numFmtId="4" fontId="0" fillId="0" borderId="7" xfId="0" applyNumberFormat="1" applyFont="1" applyFill="1" applyBorder="1" applyAlignment="1">
      <alignment horizontal="left"/>
    </xf>
    <xf numFmtId="4" fontId="0" fillId="0" borderId="8" xfId="0" applyNumberFormat="1" applyFont="1" applyFill="1" applyBorder="1" applyAlignment="1">
      <alignment horizontal="left"/>
    </xf>
    <xf numFmtId="4" fontId="1" fillId="0" borderId="7" xfId="0" applyNumberFormat="1" applyFont="1" applyFill="1" applyBorder="1"/>
    <xf numFmtId="4" fontId="0" fillId="0" borderId="7" xfId="0" applyNumberFormat="1" applyFill="1" applyBorder="1"/>
    <xf numFmtId="164" fontId="1" fillId="0" borderId="5" xfId="0" applyNumberFormat="1" applyFont="1" applyFill="1" applyBorder="1"/>
    <xf numFmtId="164" fontId="1" fillId="0" borderId="19" xfId="0" applyNumberFormat="1" applyFont="1" applyFill="1" applyBorder="1"/>
    <xf numFmtId="4" fontId="1" fillId="0" borderId="1" xfId="0" applyNumberFormat="1" applyFont="1" applyFill="1" applyBorder="1" applyAlignment="1"/>
    <xf numFmtId="4" fontId="1" fillId="0" borderId="2" xfId="0" applyNumberFormat="1" applyFont="1" applyFill="1" applyBorder="1" applyAlignment="1"/>
    <xf numFmtId="4" fontId="1" fillId="0" borderId="3" xfId="0" applyNumberFormat="1" applyFont="1" applyFill="1" applyBorder="1" applyAlignment="1"/>
    <xf numFmtId="164" fontId="1" fillId="0" borderId="5" xfId="0" applyNumberFormat="1" applyFont="1" applyFill="1" applyBorder="1" applyAlignment="1">
      <alignment horizontal="right"/>
    </xf>
    <xf numFmtId="164" fontId="1" fillId="0" borderId="8" xfId="0" applyNumberFormat="1" applyFont="1" applyFill="1" applyBorder="1" applyAlignment="1"/>
    <xf numFmtId="0" fontId="0" fillId="0" borderId="0" xfId="0" applyNumberFormat="1" applyFill="1" applyBorder="1"/>
    <xf numFmtId="164" fontId="1" fillId="0" borderId="0" xfId="0" applyNumberFormat="1" applyFont="1" applyFill="1" applyBorder="1" applyAlignment="1">
      <alignment horizontal="right"/>
    </xf>
    <xf numFmtId="4" fontId="0" fillId="0" borderId="4" xfId="0" applyNumberFormat="1" applyFill="1" applyBorder="1"/>
    <xf numFmtId="4" fontId="0" fillId="0" borderId="8" xfId="0" applyNumberFormat="1" applyFill="1" applyBorder="1" applyAlignment="1"/>
    <xf numFmtId="4" fontId="1" fillId="0" borderId="0" xfId="0" applyNumberFormat="1" applyFont="1" applyFill="1" applyBorder="1"/>
    <xf numFmtId="164" fontId="1" fillId="0" borderId="5" xfId="0" applyNumberFormat="1" applyFont="1" applyFill="1" applyBorder="1" applyAlignment="1"/>
    <xf numFmtId="0" fontId="11" fillId="0" borderId="20" xfId="0" applyFont="1" applyFill="1" applyBorder="1" applyAlignment="1">
      <alignment horizontal="center" vertical="top" wrapText="1"/>
    </xf>
    <xf numFmtId="164" fontId="12" fillId="0" borderId="9" xfId="0" applyNumberFormat="1" applyFont="1" applyFill="1" applyBorder="1"/>
    <xf numFmtId="164" fontId="12" fillId="0" borderId="17" xfId="0" applyNumberFormat="1" applyFont="1" applyFill="1" applyBorder="1"/>
    <xf numFmtId="164" fontId="1" fillId="0" borderId="17" xfId="0" applyNumberFormat="1" applyFont="1" applyFill="1" applyBorder="1"/>
    <xf numFmtId="164" fontId="8" fillId="0" borderId="9" xfId="0" applyNumberFormat="1" applyFont="1" applyFill="1" applyBorder="1" applyAlignment="1">
      <alignment vertical="top" wrapText="1"/>
    </xf>
    <xf numFmtId="0" fontId="7" fillId="0" borderId="20" xfId="0" applyNumberFormat="1" applyFont="1" applyFill="1" applyBorder="1" applyAlignment="1">
      <alignment horizontal="center" vertical="top" wrapText="1"/>
    </xf>
    <xf numFmtId="0" fontId="0" fillId="0" borderId="20" xfId="0" applyNumberFormat="1" applyFill="1" applyBorder="1" applyAlignment="1">
      <alignment horizontal="center"/>
    </xf>
    <xf numFmtId="0" fontId="0" fillId="0" borderId="42" xfId="0" applyNumberFormat="1" applyFill="1" applyBorder="1" applyAlignment="1">
      <alignment horizontal="center"/>
    </xf>
    <xf numFmtId="4" fontId="1" fillId="0" borderId="43" xfId="0" applyNumberFormat="1" applyFont="1" applyFill="1" applyBorder="1" applyAlignment="1">
      <alignment horizontal="left"/>
    </xf>
    <xf numFmtId="4" fontId="1" fillId="0" borderId="44" xfId="0" applyNumberFormat="1" applyFont="1" applyFill="1" applyBorder="1" applyAlignment="1">
      <alignment horizontal="left"/>
    </xf>
    <xf numFmtId="4" fontId="1" fillId="0" borderId="45" xfId="0" applyNumberFormat="1" applyFont="1" applyFill="1" applyBorder="1" applyAlignment="1">
      <alignment horizontal="left"/>
    </xf>
    <xf numFmtId="0" fontId="0" fillId="0" borderId="30" xfId="0" applyNumberFormat="1" applyFill="1" applyBorder="1" applyAlignment="1">
      <alignment horizontal="center"/>
    </xf>
    <xf numFmtId="164" fontId="0" fillId="0" borderId="30" xfId="0" applyNumberFormat="1" applyFill="1" applyBorder="1"/>
    <xf numFmtId="164" fontId="1" fillId="0" borderId="33" xfId="0" applyNumberFormat="1" applyFont="1" applyFill="1" applyBorder="1"/>
    <xf numFmtId="0" fontId="0" fillId="0" borderId="26" xfId="0" applyNumberFormat="1" applyFill="1" applyBorder="1" applyAlignment="1">
      <alignment horizontal="center"/>
    </xf>
    <xf numFmtId="0" fontId="0" fillId="0" borderId="19" xfId="0" applyNumberFormat="1" applyFill="1" applyBorder="1" applyAlignment="1">
      <alignment horizontal="center"/>
    </xf>
    <xf numFmtId="164" fontId="0" fillId="0" borderId="19" xfId="0" applyNumberFormat="1" applyFill="1" applyBorder="1"/>
    <xf numFmtId="164" fontId="1" fillId="0" borderId="24" xfId="0" applyNumberFormat="1" applyFont="1" applyFill="1" applyBorder="1"/>
    <xf numFmtId="4" fontId="0" fillId="0" borderId="20" xfId="0" applyNumberFormat="1" applyFill="1" applyBorder="1" applyAlignment="1">
      <alignment horizontal="center"/>
    </xf>
    <xf numFmtId="4" fontId="0" fillId="0" borderId="20" xfId="0" applyNumberFormat="1" applyFill="1" applyBorder="1" applyAlignment="1">
      <alignment horizontal="center" wrapText="1"/>
    </xf>
    <xf numFmtId="0" fontId="0" fillId="0" borderId="9" xfId="0" applyNumberFormat="1" applyFill="1" applyBorder="1" applyAlignment="1">
      <alignment horizontal="center" vertical="center"/>
    </xf>
    <xf numFmtId="164" fontId="0" fillId="0" borderId="9" xfId="0" applyNumberFormat="1" applyFill="1" applyBorder="1" applyAlignment="1">
      <alignment vertical="center"/>
    </xf>
    <xf numFmtId="164" fontId="0" fillId="0" borderId="17" xfId="0" applyNumberFormat="1" applyFill="1" applyBorder="1" applyAlignment="1">
      <alignment vertical="center"/>
    </xf>
    <xf numFmtId="0" fontId="1" fillId="0" borderId="7" xfId="0" applyFont="1" applyFill="1" applyBorder="1" applyAlignment="1">
      <alignment horizontal="center"/>
    </xf>
    <xf numFmtId="0" fontId="1" fillId="0" borderId="0" xfId="0" applyFont="1" applyFill="1" applyBorder="1" applyAlignment="1">
      <alignment horizontal="center"/>
    </xf>
    <xf numFmtId="164" fontId="1" fillId="0" borderId="0" xfId="0" applyNumberFormat="1" applyFont="1" applyFill="1" applyBorder="1" applyAlignment="1">
      <alignment horizontal="center"/>
    </xf>
    <xf numFmtId="164" fontId="0" fillId="0" borderId="0" xfId="0" applyNumberFormat="1" applyFont="1" applyFill="1" applyBorder="1" applyAlignment="1">
      <alignment horizontal="right"/>
    </xf>
    <xf numFmtId="4" fontId="1" fillId="0" borderId="8" xfId="0" applyNumberFormat="1" applyFont="1" applyFill="1" applyBorder="1" applyAlignment="1">
      <alignment horizontal="left"/>
    </xf>
    <xf numFmtId="10" fontId="0"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0" fontId="0" fillId="0" borderId="0" xfId="0" applyNumberFormat="1" applyFont="1" applyFill="1" applyBorder="1" applyAlignment="1">
      <alignment horizontal="right"/>
    </xf>
    <xf numFmtId="0" fontId="1" fillId="0" borderId="47" xfId="0" applyFont="1" applyFill="1" applyBorder="1"/>
    <xf numFmtId="6" fontId="1" fillId="0" borderId="48" xfId="0" applyNumberFormat="1" applyFont="1" applyFill="1" applyBorder="1" applyAlignment="1">
      <alignment horizontal="right"/>
    </xf>
    <xf numFmtId="0" fontId="8" fillId="0" borderId="9" xfId="0" applyFont="1" applyFill="1" applyBorder="1" applyAlignment="1">
      <alignment vertical="top" wrapText="1"/>
    </xf>
    <xf numFmtId="164" fontId="1" fillId="0" borderId="6" xfId="0" applyNumberFormat="1" applyFont="1" applyFill="1" applyBorder="1"/>
    <xf numFmtId="164" fontId="7" fillId="0" borderId="9" xfId="0" applyNumberFormat="1" applyFont="1" applyFill="1" applyBorder="1" applyAlignment="1">
      <alignment vertical="top" wrapText="1"/>
    </xf>
    <xf numFmtId="0" fontId="0" fillId="0" borderId="7" xfId="0" applyFont="1" applyFill="1" applyBorder="1" applyAlignment="1">
      <alignment horizontal="left"/>
    </xf>
    <xf numFmtId="0" fontId="0" fillId="0" borderId="0" xfId="0" applyFont="1" applyFill="1" applyBorder="1" applyAlignment="1">
      <alignment horizontal="left"/>
    </xf>
    <xf numFmtId="9" fontId="0" fillId="0" borderId="0" xfId="0" applyNumberFormat="1" applyFill="1" applyBorder="1"/>
    <xf numFmtId="0" fontId="0" fillId="0" borderId="7" xfId="0" applyFill="1" applyBorder="1" applyAlignment="1">
      <alignment horizontal="left"/>
    </xf>
    <xf numFmtId="0" fontId="0" fillId="0" borderId="8" xfId="0" applyFont="1" applyFill="1" applyBorder="1" applyAlignment="1"/>
    <xf numFmtId="6" fontId="8" fillId="0" borderId="17" xfId="0" applyNumberFormat="1" applyFont="1" applyFill="1" applyBorder="1" applyAlignment="1">
      <alignment horizontal="right" vertical="top" wrapText="1"/>
    </xf>
    <xf numFmtId="14" fontId="0"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1" fillId="0" borderId="8" xfId="0" applyNumberFormat="1" applyFont="1" applyFill="1" applyBorder="1" applyAlignment="1">
      <alignment horizontal="center"/>
    </xf>
    <xf numFmtId="14" fontId="0" fillId="0" borderId="5" xfId="0" applyNumberFormat="1" applyFont="1" applyFill="1" applyBorder="1" applyAlignment="1">
      <alignment horizontal="right"/>
    </xf>
    <xf numFmtId="3" fontId="0" fillId="0" borderId="5" xfId="0" applyNumberFormat="1" applyFont="1" applyFill="1" applyBorder="1" applyAlignment="1">
      <alignment horizontal="right"/>
    </xf>
    <xf numFmtId="164" fontId="0" fillId="0" borderId="0" xfId="0" applyNumberFormat="1" applyFill="1" applyBorder="1" applyAlignment="1">
      <alignment horizontal="center"/>
    </xf>
    <xf numFmtId="164" fontId="0" fillId="0" borderId="8" xfId="0" applyNumberFormat="1" applyFill="1" applyBorder="1" applyAlignment="1">
      <alignment horizontal="center"/>
    </xf>
    <xf numFmtId="164" fontId="0" fillId="0" borderId="9" xfId="0" applyNumberFormat="1" applyFont="1" applyFill="1" applyBorder="1" applyAlignment="1">
      <alignment horizontal="center"/>
    </xf>
    <xf numFmtId="4" fontId="1" fillId="0" borderId="0" xfId="0" applyNumberFormat="1" applyFont="1" applyBorder="1" applyAlignment="1">
      <alignment horizontal="left"/>
    </xf>
    <xf numFmtId="4" fontId="0" fillId="0" borderId="0" xfId="0" applyNumberFormat="1" applyFont="1" applyBorder="1" applyAlignment="1">
      <alignment horizontal="left"/>
    </xf>
    <xf numFmtId="4" fontId="0" fillId="0" borderId="0" xfId="0" applyNumberFormat="1" applyFont="1" applyFill="1" applyBorder="1" applyAlignment="1">
      <alignment horizontal="left"/>
    </xf>
    <xf numFmtId="4" fontId="0" fillId="0" borderId="0" xfId="0" applyNumberFormat="1" applyFont="1" applyBorder="1" applyAlignment="1">
      <alignment horizontal="left"/>
    </xf>
    <xf numFmtId="0" fontId="0" fillId="0" borderId="0" xfId="0" applyFill="1" applyBorder="1"/>
    <xf numFmtId="4" fontId="1" fillId="0" borderId="7" xfId="0" applyNumberFormat="1" applyFont="1" applyFill="1" applyBorder="1" applyAlignment="1">
      <alignment horizontal="left"/>
    </xf>
    <xf numFmtId="4" fontId="1" fillId="0" borderId="0" xfId="0" applyNumberFormat="1" applyFont="1" applyFill="1" applyBorder="1" applyAlignment="1">
      <alignment horizontal="left"/>
    </xf>
    <xf numFmtId="4" fontId="1" fillId="0" borderId="9" xfId="0" applyNumberFormat="1" applyFont="1" applyFill="1" applyBorder="1" applyAlignment="1">
      <alignment horizontal="center"/>
    </xf>
    <xf numFmtId="164" fontId="1" fillId="0" borderId="9" xfId="0" applyNumberFormat="1" applyFont="1" applyFill="1" applyBorder="1" applyAlignment="1">
      <alignment horizontal="center"/>
    </xf>
    <xf numFmtId="4" fontId="0" fillId="0" borderId="0" xfId="0" applyNumberFormat="1" applyFill="1" applyBorder="1" applyAlignment="1"/>
    <xf numFmtId="0" fontId="1" fillId="0" borderId="9" xfId="0" applyFont="1" applyFill="1" applyBorder="1" applyAlignment="1">
      <alignment horizontal="center"/>
    </xf>
    <xf numFmtId="4" fontId="0" fillId="0" borderId="0" xfId="0" applyNumberFormat="1" applyFont="1" applyBorder="1" applyAlignment="1"/>
    <xf numFmtId="4" fontId="1" fillId="3" borderId="0" xfId="0" applyNumberFormat="1" applyFont="1" applyFill="1" applyBorder="1" applyAlignment="1"/>
    <xf numFmtId="4" fontId="1" fillId="0" borderId="10" xfId="0" applyNumberFormat="1" applyFont="1" applyBorder="1" applyAlignment="1">
      <alignment horizontal="left"/>
    </xf>
    <xf numFmtId="4" fontId="1" fillId="0" borderId="11" xfId="0" applyNumberFormat="1" applyFont="1" applyBorder="1" applyAlignment="1">
      <alignment horizontal="left"/>
    </xf>
    <xf numFmtId="4" fontId="0" fillId="0" borderId="7" xfId="0" applyNumberFormat="1" applyBorder="1" applyAlignment="1">
      <alignment horizontal="left"/>
    </xf>
    <xf numFmtId="4" fontId="0" fillId="0" borderId="0" xfId="0" applyNumberFormat="1" applyBorder="1" applyAlignment="1">
      <alignment horizontal="left"/>
    </xf>
    <xf numFmtId="4" fontId="0" fillId="0" borderId="1" xfId="0" applyNumberFormat="1" applyBorder="1" applyAlignment="1">
      <alignment horizontal="left"/>
    </xf>
    <xf numFmtId="4" fontId="0" fillId="0" borderId="2" xfId="0" applyNumberFormat="1" applyBorder="1" applyAlignment="1">
      <alignment horizontal="left"/>
    </xf>
    <xf numFmtId="4" fontId="1" fillId="3" borderId="39" xfId="0" applyNumberFormat="1" applyFont="1" applyFill="1" applyBorder="1" applyAlignment="1">
      <alignment horizontal="center" vertical="center" wrapText="1"/>
    </xf>
    <xf numFmtId="4" fontId="1" fillId="3" borderId="40" xfId="0" applyNumberFormat="1" applyFont="1" applyFill="1" applyBorder="1" applyAlignment="1">
      <alignment horizontal="center" vertical="center" wrapText="1"/>
    </xf>
    <xf numFmtId="4" fontId="1" fillId="3" borderId="41" xfId="0" applyNumberFormat="1" applyFont="1" applyFill="1" applyBorder="1" applyAlignment="1">
      <alignment horizontal="center" vertical="center" wrapText="1"/>
    </xf>
    <xf numFmtId="4" fontId="0" fillId="0" borderId="0" xfId="0" applyNumberFormat="1" applyAlignment="1">
      <alignment horizontal="left" vertical="top" wrapText="1"/>
    </xf>
    <xf numFmtId="4" fontId="0" fillId="0" borderId="0" xfId="0" applyNumberFormat="1" applyAlignment="1">
      <alignment horizontal="left"/>
    </xf>
    <xf numFmtId="4" fontId="2" fillId="0" borderId="1" xfId="0" applyNumberFormat="1" applyFont="1" applyBorder="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4" fontId="4" fillId="0" borderId="0" xfId="0" applyNumberFormat="1" applyFont="1" applyAlignment="1">
      <alignment horizontal="left"/>
    </xf>
    <xf numFmtId="4" fontId="1" fillId="3" borderId="0" xfId="0" applyNumberFormat="1" applyFont="1" applyFill="1" applyAlignment="1">
      <alignment horizontal="left"/>
    </xf>
    <xf numFmtId="4" fontId="1" fillId="2" borderId="39" xfId="0" applyNumberFormat="1" applyFont="1" applyFill="1" applyBorder="1" applyAlignment="1">
      <alignment horizontal="center" vertical="center" wrapText="1"/>
    </xf>
    <xf numFmtId="4" fontId="1" fillId="2" borderId="40" xfId="0" applyNumberFormat="1" applyFont="1" applyFill="1" applyBorder="1" applyAlignment="1">
      <alignment horizontal="center" vertical="center" wrapText="1"/>
    </xf>
    <xf numFmtId="4" fontId="1" fillId="2" borderId="41" xfId="0" applyNumberFormat="1" applyFont="1" applyFill="1" applyBorder="1" applyAlignment="1">
      <alignment horizontal="center" vertical="center" wrapText="1"/>
    </xf>
    <xf numFmtId="4" fontId="1" fillId="0" borderId="39" xfId="0" applyNumberFormat="1" applyFont="1" applyBorder="1" applyAlignment="1">
      <alignment horizontal="center" vertical="center" wrapText="1"/>
    </xf>
    <xf numFmtId="4" fontId="1" fillId="0" borderId="40" xfId="0" applyNumberFormat="1" applyFont="1" applyBorder="1" applyAlignment="1">
      <alignment horizontal="center" vertical="center"/>
    </xf>
    <xf numFmtId="4" fontId="1" fillId="0" borderId="41" xfId="0" applyNumberFormat="1" applyFont="1" applyBorder="1" applyAlignment="1">
      <alignment horizontal="center" vertical="center"/>
    </xf>
    <xf numFmtId="4" fontId="1" fillId="5" borderId="39" xfId="0" applyNumberFormat="1" applyFont="1" applyFill="1" applyBorder="1" applyAlignment="1">
      <alignment horizontal="center" vertical="center" wrapText="1"/>
    </xf>
    <xf numFmtId="4" fontId="1" fillId="5" borderId="40" xfId="0" applyNumberFormat="1" applyFont="1" applyFill="1" applyBorder="1" applyAlignment="1">
      <alignment horizontal="center" vertical="center"/>
    </xf>
    <xf numFmtId="4" fontId="1" fillId="5" borderId="41" xfId="0" applyNumberFormat="1" applyFont="1" applyFill="1" applyBorder="1" applyAlignment="1">
      <alignment horizontal="center" vertical="center"/>
    </xf>
    <xf numFmtId="4" fontId="0" fillId="0" borderId="1" xfId="0" applyNumberFormat="1" applyBorder="1" applyAlignment="1">
      <alignment horizontal="left" wrapText="1"/>
    </xf>
    <xf numFmtId="4" fontId="0" fillId="0" borderId="3" xfId="0" applyNumberFormat="1" applyBorder="1" applyAlignment="1">
      <alignment horizontal="left"/>
    </xf>
    <xf numFmtId="4" fontId="0" fillId="0" borderId="8" xfId="0" applyNumberFormat="1" applyBorder="1" applyAlignment="1">
      <alignment horizontal="left"/>
    </xf>
    <xf numFmtId="4" fontId="0" fillId="0" borderId="4" xfId="0" applyNumberFormat="1" applyBorder="1" applyAlignment="1">
      <alignment horizontal="left"/>
    </xf>
    <xf numFmtId="4" fontId="0" fillId="0" borderId="5" xfId="0" applyNumberFormat="1" applyBorder="1" applyAlignment="1">
      <alignment horizontal="left"/>
    </xf>
    <xf numFmtId="4" fontId="0" fillId="0" borderId="6" xfId="0" applyNumberFormat="1" applyBorder="1" applyAlignment="1">
      <alignment horizontal="left"/>
    </xf>
    <xf numFmtId="4" fontId="1" fillId="6" borderId="10" xfId="0" applyNumberFormat="1" applyFont="1" applyFill="1" applyBorder="1" applyAlignment="1">
      <alignment horizontal="center" wrapText="1"/>
    </xf>
    <xf numFmtId="4" fontId="1" fillId="6" borderId="11" xfId="0" applyNumberFormat="1" applyFont="1" applyFill="1" applyBorder="1" applyAlignment="1">
      <alignment horizontal="center"/>
    </xf>
    <xf numFmtId="4" fontId="1" fillId="6" borderId="12" xfId="0" applyNumberFormat="1" applyFont="1" applyFill="1" applyBorder="1" applyAlignment="1">
      <alignment horizontal="center"/>
    </xf>
    <xf numFmtId="4" fontId="0" fillId="0" borderId="1" xfId="0" applyNumberFormat="1" applyBorder="1" applyAlignment="1">
      <alignment horizontal="center" vertical="center" wrapText="1"/>
    </xf>
    <xf numFmtId="4" fontId="0" fillId="0" borderId="3" xfId="0" applyNumberFormat="1" applyBorder="1" applyAlignment="1">
      <alignment horizontal="center" vertical="center" wrapText="1"/>
    </xf>
    <xf numFmtId="4" fontId="0" fillId="0" borderId="7" xfId="0" applyNumberFormat="1" applyBorder="1" applyAlignment="1">
      <alignment horizontal="center" vertical="center" wrapText="1"/>
    </xf>
    <xf numFmtId="4" fontId="0" fillId="0" borderId="8" xfId="0" applyNumberFormat="1" applyBorder="1" applyAlignment="1">
      <alignment horizontal="center" vertical="center" wrapText="1"/>
    </xf>
    <xf numFmtId="4" fontId="0" fillId="0" borderId="4" xfId="0" applyNumberFormat="1" applyBorder="1" applyAlignment="1">
      <alignment horizontal="center" vertical="center" wrapText="1"/>
    </xf>
    <xf numFmtId="4" fontId="0" fillId="0" borderId="6" xfId="0" applyNumberFormat="1" applyBorder="1" applyAlignment="1">
      <alignment horizontal="center" vertical="center" wrapText="1"/>
    </xf>
    <xf numFmtId="4" fontId="0" fillId="0" borderId="1" xfId="0" applyNumberFormat="1" applyBorder="1" applyAlignment="1">
      <alignment horizontal="left" vertical="center" wrapText="1"/>
    </xf>
    <xf numFmtId="4" fontId="0" fillId="0" borderId="2" xfId="0" applyNumberFormat="1" applyBorder="1" applyAlignment="1">
      <alignment horizontal="left" vertical="center" wrapText="1"/>
    </xf>
    <xf numFmtId="4" fontId="0" fillId="0" borderId="3" xfId="0" applyNumberFormat="1" applyBorder="1" applyAlignment="1">
      <alignment horizontal="left" vertical="center" wrapText="1"/>
    </xf>
    <xf numFmtId="4" fontId="0" fillId="0" borderId="7" xfId="0" applyNumberFormat="1" applyBorder="1" applyAlignment="1">
      <alignment horizontal="left" vertical="center" wrapText="1"/>
    </xf>
    <xf numFmtId="4" fontId="0" fillId="0" borderId="0" xfId="0" applyNumberFormat="1" applyBorder="1" applyAlignment="1">
      <alignment horizontal="left" vertical="center" wrapText="1"/>
    </xf>
    <xf numFmtId="4" fontId="0" fillId="0" borderId="8" xfId="0" applyNumberFormat="1" applyBorder="1" applyAlignment="1">
      <alignment horizontal="left" vertical="center" wrapText="1"/>
    </xf>
    <xf numFmtId="4" fontId="0" fillId="0" borderId="4" xfId="0" applyNumberFormat="1" applyBorder="1" applyAlignment="1">
      <alignment horizontal="left" vertical="center" wrapText="1"/>
    </xf>
    <xf numFmtId="4" fontId="0" fillId="0" borderId="5" xfId="0" applyNumberFormat="1" applyBorder="1" applyAlignment="1">
      <alignment horizontal="left" vertical="center" wrapText="1"/>
    </xf>
    <xf numFmtId="4" fontId="0" fillId="0" borderId="6" xfId="0" applyNumberFormat="1" applyBorder="1" applyAlignment="1">
      <alignment horizontal="left" vertical="center" wrapText="1"/>
    </xf>
    <xf numFmtId="4" fontId="1" fillId="5" borderId="1" xfId="0" applyNumberFormat="1" applyFont="1" applyFill="1" applyBorder="1" applyAlignment="1">
      <alignment horizontal="center" vertical="center" wrapText="1"/>
    </xf>
    <xf numFmtId="4" fontId="1" fillId="5" borderId="3" xfId="0" applyNumberFormat="1" applyFont="1" applyFill="1" applyBorder="1" applyAlignment="1">
      <alignment horizontal="center" vertical="center" wrapText="1"/>
    </xf>
    <xf numFmtId="4" fontId="1" fillId="5" borderId="4" xfId="0" applyNumberFormat="1" applyFont="1" applyFill="1" applyBorder="1" applyAlignment="1">
      <alignment horizontal="center" vertical="center" wrapText="1"/>
    </xf>
    <xf numFmtId="4" fontId="1" fillId="5" borderId="6" xfId="0" applyNumberFormat="1" applyFont="1" applyFill="1" applyBorder="1" applyAlignment="1">
      <alignment horizontal="center" vertical="center" wrapText="1"/>
    </xf>
    <xf numFmtId="4" fontId="0" fillId="0" borderId="9" xfId="0" applyNumberFormat="1" applyBorder="1" applyAlignment="1">
      <alignment horizontal="left"/>
    </xf>
    <xf numFmtId="4" fontId="0" fillId="0" borderId="25" xfId="0" applyNumberFormat="1" applyBorder="1" applyAlignment="1">
      <alignment horizontal="left"/>
    </xf>
    <xf numFmtId="4" fontId="0" fillId="0" borderId="21" xfId="0" applyNumberFormat="1" applyBorder="1" applyAlignment="1">
      <alignment horizontal="left"/>
    </xf>
    <xf numFmtId="4" fontId="0" fillId="0" borderId="22" xfId="0" applyNumberFormat="1" applyBorder="1" applyAlignment="1">
      <alignment horizontal="left"/>
    </xf>
    <xf numFmtId="4" fontId="1" fillId="0" borderId="1" xfId="0" applyNumberFormat="1" applyFont="1" applyBorder="1" applyAlignment="1">
      <alignment horizontal="left"/>
    </xf>
    <xf numFmtId="4" fontId="1" fillId="0" borderId="2" xfId="0" applyNumberFormat="1" applyFont="1" applyBorder="1" applyAlignment="1">
      <alignment horizontal="left"/>
    </xf>
    <xf numFmtId="4" fontId="1" fillId="0" borderId="4" xfId="0" applyNumberFormat="1" applyFont="1" applyBorder="1" applyAlignment="1">
      <alignment horizontal="left"/>
    </xf>
    <xf numFmtId="4" fontId="1" fillId="0" borderId="5" xfId="0" applyNumberFormat="1" applyFont="1" applyBorder="1" applyAlignment="1">
      <alignment horizontal="left"/>
    </xf>
    <xf numFmtId="4" fontId="0" fillId="0" borderId="9" xfId="0" applyNumberFormat="1" applyFill="1" applyBorder="1" applyAlignment="1">
      <alignment horizontal="left" vertical="top" wrapText="1"/>
    </xf>
    <xf numFmtId="4" fontId="0" fillId="0" borderId="9" xfId="0" applyNumberFormat="1" applyFill="1" applyBorder="1" applyAlignment="1">
      <alignment horizontal="left" vertical="top"/>
    </xf>
    <xf numFmtId="4" fontId="1" fillId="0" borderId="7" xfId="0" applyNumberFormat="1" applyFont="1" applyBorder="1" applyAlignment="1">
      <alignment horizontal="left"/>
    </xf>
    <xf numFmtId="4" fontId="1" fillId="0" borderId="0" xfId="0" applyNumberFormat="1" applyFont="1" applyBorder="1" applyAlignment="1">
      <alignment horizontal="left"/>
    </xf>
    <xf numFmtId="4" fontId="0" fillId="0" borderId="7" xfId="0" applyNumberFormat="1" applyFont="1" applyBorder="1" applyAlignment="1">
      <alignment horizontal="left"/>
    </xf>
    <xf numFmtId="4" fontId="0" fillId="0" borderId="0" xfId="0" applyNumberFormat="1" applyFont="1" applyBorder="1" applyAlignment="1">
      <alignment horizontal="left"/>
    </xf>
    <xf numFmtId="4" fontId="2" fillId="0" borderId="10" xfId="0" applyNumberFormat="1" applyFont="1" applyBorder="1" applyAlignment="1">
      <alignment horizontal="left" vertical="center"/>
    </xf>
    <xf numFmtId="4" fontId="2" fillId="0" borderId="11" xfId="0" applyNumberFormat="1" applyFont="1" applyBorder="1" applyAlignment="1">
      <alignment horizontal="left" vertical="center"/>
    </xf>
    <xf numFmtId="4" fontId="2" fillId="0" borderId="12" xfId="0" applyNumberFormat="1" applyFont="1" applyBorder="1" applyAlignment="1">
      <alignment horizontal="left" vertical="center"/>
    </xf>
    <xf numFmtId="4" fontId="0" fillId="3" borderId="39" xfId="0" applyNumberFormat="1" applyFill="1" applyBorder="1" applyAlignment="1">
      <alignment horizontal="center" vertical="center" wrapText="1"/>
    </xf>
    <xf numFmtId="4" fontId="0" fillId="3" borderId="40" xfId="0" applyNumberFormat="1" applyFill="1" applyBorder="1" applyAlignment="1">
      <alignment horizontal="center" vertical="center"/>
    </xf>
    <xf numFmtId="4" fontId="0" fillId="3" borderId="41" xfId="0" applyNumberFormat="1" applyFill="1" applyBorder="1" applyAlignment="1">
      <alignment horizontal="center" vertical="center"/>
    </xf>
    <xf numFmtId="4" fontId="1" fillId="2" borderId="0" xfId="0" applyNumberFormat="1" applyFont="1" applyFill="1" applyAlignment="1">
      <alignment horizontal="center" vertical="center" wrapText="1"/>
    </xf>
    <xf numFmtId="4" fontId="0" fillId="0" borderId="10" xfId="0" applyNumberFormat="1" applyFont="1" applyBorder="1" applyAlignment="1">
      <alignment horizontal="left"/>
    </xf>
    <xf numFmtId="4" fontId="0" fillId="0" borderId="11" xfId="0" applyNumberFormat="1" applyFont="1" applyBorder="1" applyAlignment="1">
      <alignment horizontal="left"/>
    </xf>
    <xf numFmtId="4" fontId="1" fillId="0" borderId="1" xfId="0" applyNumberFormat="1" applyFont="1" applyBorder="1" applyAlignment="1">
      <alignment horizontal="center"/>
    </xf>
    <xf numFmtId="4" fontId="1" fillId="0" borderId="2" xfId="0" applyNumberFormat="1" applyFont="1" applyBorder="1" applyAlignment="1">
      <alignment horizontal="center"/>
    </xf>
    <xf numFmtId="4" fontId="1" fillId="0" borderId="3" xfId="0" applyNumberFormat="1" applyFont="1" applyBorder="1" applyAlignment="1">
      <alignment horizontal="center"/>
    </xf>
    <xf numFmtId="4" fontId="1" fillId="0" borderId="7" xfId="0" applyNumberFormat="1" applyFont="1" applyFill="1" applyBorder="1" applyAlignment="1">
      <alignment horizontal="left" vertical="top" wrapText="1"/>
    </xf>
    <xf numFmtId="4" fontId="1" fillId="0" borderId="0" xfId="0" applyNumberFormat="1" applyFont="1" applyFill="1" applyBorder="1" applyAlignment="1">
      <alignment horizontal="left" vertical="top"/>
    </xf>
    <xf numFmtId="4" fontId="1" fillId="0" borderId="8" xfId="0" applyNumberFormat="1" applyFont="1" applyFill="1" applyBorder="1" applyAlignment="1">
      <alignment horizontal="left" vertical="top"/>
    </xf>
    <xf numFmtId="4" fontId="1" fillId="0" borderId="7" xfId="0" applyNumberFormat="1" applyFont="1" applyFill="1" applyBorder="1" applyAlignment="1">
      <alignment horizontal="left" vertical="top"/>
    </xf>
    <xf numFmtId="4" fontId="1" fillId="0" borderId="4" xfId="0" applyNumberFormat="1" applyFont="1" applyFill="1" applyBorder="1" applyAlignment="1">
      <alignment horizontal="left" vertical="top"/>
    </xf>
    <xf numFmtId="4" fontId="1" fillId="0" borderId="5" xfId="0" applyNumberFormat="1" applyFont="1" applyFill="1" applyBorder="1" applyAlignment="1">
      <alignment horizontal="left" vertical="top"/>
    </xf>
    <xf numFmtId="4" fontId="1" fillId="0" borderId="6" xfId="0" applyNumberFormat="1" applyFont="1" applyFill="1" applyBorder="1" applyAlignment="1">
      <alignment horizontal="left" vertical="top"/>
    </xf>
    <xf numFmtId="4" fontId="1" fillId="0" borderId="18" xfId="0" applyNumberFormat="1" applyFont="1" applyBorder="1" applyAlignment="1"/>
    <xf numFmtId="4" fontId="1" fillId="0" borderId="19" xfId="0" applyNumberFormat="1" applyFont="1" applyBorder="1" applyAlignment="1"/>
    <xf numFmtId="4" fontId="0" fillId="0" borderId="7" xfId="0" applyNumberFormat="1" applyFill="1" applyBorder="1" applyAlignment="1">
      <alignment horizontal="left" vertical="top" wrapText="1"/>
    </xf>
    <xf numFmtId="4" fontId="0" fillId="0" borderId="0" xfId="0" applyNumberFormat="1" applyFill="1" applyBorder="1" applyAlignment="1">
      <alignment horizontal="left" vertical="top"/>
    </xf>
    <xf numFmtId="4" fontId="0" fillId="0" borderId="8" xfId="0" applyNumberFormat="1" applyFill="1" applyBorder="1" applyAlignment="1">
      <alignment horizontal="left" vertical="top"/>
    </xf>
    <xf numFmtId="4" fontId="0" fillId="0" borderId="7" xfId="0" applyNumberFormat="1" applyFill="1" applyBorder="1" applyAlignment="1">
      <alignment horizontal="left" vertical="top"/>
    </xf>
    <xf numFmtId="4" fontId="0" fillId="0" borderId="16" xfId="0" applyNumberFormat="1" applyBorder="1" applyAlignment="1"/>
    <xf numFmtId="4" fontId="0" fillId="0" borderId="9" xfId="0" applyNumberFormat="1" applyBorder="1" applyAlignment="1"/>
    <xf numFmtId="4" fontId="1" fillId="0" borderId="13" xfId="0" applyNumberFormat="1" applyFont="1" applyBorder="1" applyAlignment="1">
      <alignment horizontal="center"/>
    </xf>
    <xf numFmtId="4" fontId="1" fillId="0" borderId="14" xfId="0" applyNumberFormat="1" applyFont="1" applyBorder="1" applyAlignment="1">
      <alignment horizontal="center"/>
    </xf>
    <xf numFmtId="4" fontId="1" fillId="0" borderId="15" xfId="0" applyNumberFormat="1" applyFont="1" applyBorder="1" applyAlignment="1">
      <alignment horizontal="center"/>
    </xf>
    <xf numFmtId="4" fontId="1" fillId="0" borderId="16" xfId="0" applyNumberFormat="1" applyFont="1" applyBorder="1" applyAlignment="1">
      <alignment horizontal="center"/>
    </xf>
    <xf numFmtId="4" fontId="1" fillId="0" borderId="9" xfId="0" applyNumberFormat="1" applyFont="1" applyBorder="1" applyAlignment="1">
      <alignment horizontal="center"/>
    </xf>
    <xf numFmtId="4" fontId="1" fillId="3" borderId="1" xfId="0" applyNumberFormat="1" applyFont="1" applyFill="1" applyBorder="1" applyAlignment="1">
      <alignment horizontal="left"/>
    </xf>
    <xf numFmtId="4" fontId="1" fillId="3" borderId="2" xfId="0" applyNumberFormat="1" applyFont="1" applyFill="1" applyBorder="1" applyAlignment="1">
      <alignment horizontal="left"/>
    </xf>
    <xf numFmtId="4" fontId="1" fillId="3" borderId="3" xfId="0" applyNumberFormat="1" applyFont="1" applyFill="1" applyBorder="1" applyAlignment="1">
      <alignment horizontal="left"/>
    </xf>
    <xf numFmtId="4" fontId="0" fillId="0" borderId="7" xfId="0" applyNumberFormat="1" applyBorder="1" applyAlignment="1">
      <alignment horizontal="left" vertical="top" wrapText="1"/>
    </xf>
    <xf numFmtId="4" fontId="0" fillId="0" borderId="0" xfId="0" applyNumberFormat="1" applyBorder="1" applyAlignment="1">
      <alignment horizontal="left" vertical="top"/>
    </xf>
    <xf numFmtId="4" fontId="0" fillId="0" borderId="8" xfId="0" applyNumberFormat="1" applyBorder="1" applyAlignment="1">
      <alignment horizontal="left" vertical="top"/>
    </xf>
    <xf numFmtId="4" fontId="0" fillId="0" borderId="7" xfId="0" applyNumberFormat="1" applyBorder="1" applyAlignment="1">
      <alignment horizontal="left" vertical="top"/>
    </xf>
    <xf numFmtId="4" fontId="1" fillId="0" borderId="26" xfId="0" applyNumberFormat="1" applyFont="1" applyBorder="1" applyAlignment="1"/>
    <xf numFmtId="4" fontId="1" fillId="0" borderId="27" xfId="0" applyNumberFormat="1" applyFont="1" applyBorder="1" applyAlignment="1"/>
    <xf numFmtId="4" fontId="1" fillId="0" borderId="28" xfId="0" applyNumberFormat="1" applyFont="1" applyBorder="1" applyAlignment="1"/>
    <xf numFmtId="4" fontId="0" fillId="0" borderId="10" xfId="0" applyNumberFormat="1" applyBorder="1" applyAlignment="1">
      <alignment horizontal="left"/>
    </xf>
    <xf numFmtId="4" fontId="1" fillId="3" borderId="1" xfId="0" applyNumberFormat="1" applyFont="1" applyFill="1" applyBorder="1" applyAlignment="1">
      <alignment horizontal="center"/>
    </xf>
    <xf numFmtId="4" fontId="1" fillId="3" borderId="2" xfId="0" applyNumberFormat="1" applyFont="1" applyFill="1" applyBorder="1" applyAlignment="1">
      <alignment horizontal="center"/>
    </xf>
    <xf numFmtId="4" fontId="1" fillId="3" borderId="3" xfId="0" applyNumberFormat="1" applyFont="1" applyFill="1" applyBorder="1" applyAlignment="1">
      <alignment horizontal="center"/>
    </xf>
    <xf numFmtId="4" fontId="0" fillId="0" borderId="2" xfId="0" applyNumberFormat="1" applyBorder="1" applyAlignment="1">
      <alignment horizontal="left" vertical="center"/>
    </xf>
    <xf numFmtId="4" fontId="0" fillId="0" borderId="3" xfId="0" applyNumberFormat="1" applyBorder="1" applyAlignment="1">
      <alignment horizontal="left" vertical="center"/>
    </xf>
    <xf numFmtId="4" fontId="0" fillId="0" borderId="4" xfId="0" applyNumberFormat="1" applyBorder="1" applyAlignment="1">
      <alignment horizontal="left" vertical="center"/>
    </xf>
    <xf numFmtId="4" fontId="0" fillId="0" borderId="5" xfId="0" applyNumberFormat="1" applyBorder="1" applyAlignment="1">
      <alignment horizontal="left" vertical="center"/>
    </xf>
    <xf numFmtId="4" fontId="0" fillId="0" borderId="6" xfId="0" applyNumberFormat="1" applyBorder="1" applyAlignment="1">
      <alignment horizontal="left" vertical="center"/>
    </xf>
    <xf numFmtId="4" fontId="0" fillId="0" borderId="0" xfId="0" applyNumberFormat="1" applyAlignment="1">
      <alignment horizontal="left" vertical="top"/>
    </xf>
    <xf numFmtId="4" fontId="1" fillId="4" borderId="7" xfId="0" applyNumberFormat="1" applyFont="1" applyFill="1" applyBorder="1" applyAlignment="1">
      <alignment horizontal="center" wrapText="1"/>
    </xf>
    <xf numFmtId="4" fontId="1" fillId="4" borderId="0" xfId="0" applyNumberFormat="1" applyFont="1" applyFill="1" applyBorder="1" applyAlignment="1">
      <alignment horizontal="center" wrapText="1"/>
    </xf>
    <xf numFmtId="4" fontId="1" fillId="4" borderId="8" xfId="0" applyNumberFormat="1" applyFont="1" applyFill="1" applyBorder="1" applyAlignment="1">
      <alignment horizontal="center" wrapText="1"/>
    </xf>
    <xf numFmtId="4" fontId="1" fillId="4" borderId="23" xfId="0" applyNumberFormat="1" applyFont="1" applyFill="1" applyBorder="1" applyAlignment="1">
      <alignment horizontal="center" wrapText="1"/>
    </xf>
    <xf numFmtId="4" fontId="1" fillId="4" borderId="29" xfId="0" applyNumberFormat="1" applyFont="1" applyFill="1" applyBorder="1" applyAlignment="1">
      <alignment horizontal="center" wrapText="1"/>
    </xf>
    <xf numFmtId="4" fontId="1" fillId="4" borderId="31" xfId="0" applyNumberFormat="1" applyFont="1" applyFill="1" applyBorder="1" applyAlignment="1">
      <alignment horizontal="center" wrapText="1"/>
    </xf>
    <xf numFmtId="4" fontId="0" fillId="0" borderId="16" xfId="0" applyNumberFormat="1" applyFont="1" applyBorder="1" applyAlignment="1">
      <alignment horizontal="left"/>
    </xf>
    <xf numFmtId="4" fontId="0" fillId="0" borderId="9" xfId="0" applyNumberFormat="1" applyFont="1" applyBorder="1" applyAlignment="1">
      <alignment horizontal="left"/>
    </xf>
    <xf numFmtId="4" fontId="1" fillId="0" borderId="18" xfId="0" applyNumberFormat="1" applyFont="1" applyBorder="1" applyAlignment="1">
      <alignment horizontal="left"/>
    </xf>
    <xf numFmtId="4" fontId="1" fillId="0" borderId="19" xfId="0" applyNumberFormat="1" applyFont="1" applyBorder="1" applyAlignment="1">
      <alignment horizontal="left"/>
    </xf>
    <xf numFmtId="4" fontId="1" fillId="0" borderId="13" xfId="0" applyNumberFormat="1" applyFont="1" applyFill="1" applyBorder="1" applyAlignment="1">
      <alignment horizontal="left"/>
    </xf>
    <xf numFmtId="4" fontId="1" fillId="0" borderId="14" xfId="0" applyNumberFormat="1" applyFont="1" applyFill="1" applyBorder="1" applyAlignment="1">
      <alignment horizontal="left"/>
    </xf>
    <xf numFmtId="4" fontId="1" fillId="0" borderId="32" xfId="0" applyNumberFormat="1" applyFont="1" applyBorder="1" applyAlignment="1">
      <alignment horizontal="left"/>
    </xf>
    <xf numFmtId="4" fontId="1" fillId="0" borderId="30" xfId="0" applyNumberFormat="1" applyFont="1" applyBorder="1" applyAlignment="1">
      <alignment horizontal="left"/>
    </xf>
    <xf numFmtId="4" fontId="1" fillId="0" borderId="18" xfId="0" applyNumberFormat="1" applyFont="1" applyFill="1" applyBorder="1" applyAlignment="1">
      <alignment horizontal="left"/>
    </xf>
    <xf numFmtId="4" fontId="1" fillId="0" borderId="19" xfId="0" applyNumberFormat="1" applyFont="1" applyFill="1" applyBorder="1" applyAlignment="1">
      <alignment horizontal="left"/>
    </xf>
    <xf numFmtId="4" fontId="0" fillId="0" borderId="16" xfId="0" applyNumberFormat="1" applyBorder="1" applyAlignment="1">
      <alignment horizontal="left"/>
    </xf>
    <xf numFmtId="0" fontId="7" fillId="0" borderId="20" xfId="0" applyFont="1" applyFill="1" applyBorder="1" applyAlignment="1">
      <alignment horizontal="left" vertical="top" wrapText="1"/>
    </xf>
    <xf numFmtId="0" fontId="7" fillId="0" borderId="22" xfId="0" applyFont="1" applyFill="1" applyBorder="1" applyAlignment="1">
      <alignment horizontal="left" vertical="top" wrapText="1"/>
    </xf>
    <xf numFmtId="0" fontId="8" fillId="0" borderId="20" xfId="0" applyFont="1" applyFill="1" applyBorder="1" applyAlignment="1">
      <alignment horizontal="center" vertical="top" wrapText="1"/>
    </xf>
    <xf numFmtId="0" fontId="8" fillId="0" borderId="22" xfId="0" applyFont="1" applyFill="1" applyBorder="1" applyAlignment="1">
      <alignment horizontal="center" vertical="top" wrapText="1"/>
    </xf>
    <xf numFmtId="0" fontId="0" fillId="0" borderId="20" xfId="0" applyFill="1" applyBorder="1" applyAlignment="1">
      <alignment horizontal="left"/>
    </xf>
    <xf numFmtId="0" fontId="0" fillId="0" borderId="22" xfId="0" applyFill="1" applyBorder="1" applyAlignment="1">
      <alignment horizontal="left"/>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4" fontId="1" fillId="0" borderId="9" xfId="0" applyNumberFormat="1" applyFont="1" applyFill="1" applyBorder="1" applyAlignment="1">
      <alignment horizontal="left"/>
    </xf>
    <xf numFmtId="4" fontId="0" fillId="0" borderId="9" xfId="0" applyNumberFormat="1" applyFill="1" applyBorder="1" applyAlignment="1">
      <alignment horizontal="left"/>
    </xf>
    <xf numFmtId="4" fontId="0" fillId="0" borderId="9" xfId="0" applyNumberFormat="1" applyFont="1" applyFill="1" applyBorder="1" applyAlignment="1">
      <alignment horizontal="left"/>
    </xf>
    <xf numFmtId="164" fontId="0" fillId="0" borderId="9" xfId="0" applyNumberFormat="1" applyFill="1" applyBorder="1" applyAlignment="1">
      <alignment horizontal="center"/>
    </xf>
    <xf numFmtId="164" fontId="1" fillId="0" borderId="9" xfId="0" applyNumberFormat="1" applyFont="1" applyFill="1" applyBorder="1" applyAlignment="1">
      <alignment horizontal="center"/>
    </xf>
    <xf numFmtId="164" fontId="0" fillId="0" borderId="25" xfId="0" applyNumberFormat="1" applyFill="1" applyBorder="1" applyAlignment="1">
      <alignment horizontal="center"/>
    </xf>
    <xf numFmtId="164" fontId="0" fillId="0" borderId="21" xfId="0" applyNumberFormat="1" applyFill="1" applyBorder="1" applyAlignment="1">
      <alignment horizontal="center"/>
    </xf>
    <xf numFmtId="4" fontId="0" fillId="0" borderId="7" xfId="0" applyNumberFormat="1" applyFill="1" applyBorder="1" applyAlignment="1">
      <alignment horizontal="left"/>
    </xf>
    <xf numFmtId="4" fontId="0" fillId="0" borderId="0" xfId="0" applyNumberFormat="1" applyFill="1" applyBorder="1" applyAlignment="1">
      <alignment horizontal="left"/>
    </xf>
    <xf numFmtId="164" fontId="0" fillId="0" borderId="17" xfId="0" applyNumberFormat="1" applyFill="1" applyBorder="1" applyAlignment="1">
      <alignment horizontal="center"/>
    </xf>
    <xf numFmtId="4" fontId="0" fillId="0" borderId="16" xfId="0" applyNumberFormat="1" applyFill="1" applyBorder="1" applyAlignment="1">
      <alignment horizontal="center"/>
    </xf>
    <xf numFmtId="4" fontId="0" fillId="0" borderId="9" xfId="0" applyNumberFormat="1" applyFill="1" applyBorder="1" applyAlignment="1">
      <alignment horizontal="center"/>
    </xf>
    <xf numFmtId="4" fontId="0" fillId="0" borderId="17" xfId="0" applyNumberFormat="1" applyFill="1" applyBorder="1" applyAlignment="1">
      <alignment horizontal="center"/>
    </xf>
    <xf numFmtId="4" fontId="0" fillId="0" borderId="16" xfId="0" applyNumberFormat="1" applyFill="1" applyBorder="1" applyAlignment="1">
      <alignment horizontal="left"/>
    </xf>
    <xf numFmtId="4" fontId="1" fillId="0" borderId="16" xfId="0" applyNumberFormat="1" applyFont="1" applyFill="1" applyBorder="1" applyAlignment="1">
      <alignment horizontal="left"/>
    </xf>
    <xf numFmtId="4" fontId="2" fillId="0" borderId="1" xfId="0" applyNumberFormat="1" applyFont="1" applyFill="1" applyBorder="1" applyAlignment="1">
      <alignment horizontal="left" vertical="center" wrapText="1"/>
    </xf>
    <xf numFmtId="4" fontId="2" fillId="0" borderId="2" xfId="0" applyNumberFormat="1" applyFont="1" applyFill="1" applyBorder="1" applyAlignment="1">
      <alignment horizontal="left" vertical="center" wrapText="1"/>
    </xf>
    <xf numFmtId="4" fontId="2" fillId="0" borderId="3" xfId="0" applyNumberFormat="1" applyFont="1" applyFill="1" applyBorder="1" applyAlignment="1">
      <alignment horizontal="left" vertical="center" wrapText="1"/>
    </xf>
    <xf numFmtId="4" fontId="2" fillId="0" borderId="4" xfId="0" applyNumberFormat="1" applyFont="1" applyFill="1" applyBorder="1" applyAlignment="1">
      <alignment horizontal="left" vertical="center" wrapText="1"/>
    </xf>
    <xf numFmtId="4" fontId="2" fillId="0" borderId="5" xfId="0" applyNumberFormat="1" applyFont="1" applyFill="1" applyBorder="1" applyAlignment="1">
      <alignment horizontal="left" vertical="center" wrapText="1"/>
    </xf>
    <xf numFmtId="4" fontId="2" fillId="0" borderId="6" xfId="0" applyNumberFormat="1" applyFont="1" applyFill="1" applyBorder="1" applyAlignment="1">
      <alignment horizontal="left" vertical="center" wrapText="1"/>
    </xf>
    <xf numFmtId="4" fontId="1" fillId="0" borderId="1" xfId="0" applyNumberFormat="1" applyFont="1" applyFill="1" applyBorder="1" applyAlignment="1">
      <alignment horizontal="left" vertical="top" wrapText="1"/>
    </xf>
    <xf numFmtId="4" fontId="0" fillId="0" borderId="2" xfId="0" applyNumberFormat="1" applyFill="1" applyBorder="1" applyAlignment="1">
      <alignment horizontal="left" vertical="top" wrapText="1"/>
    </xf>
    <xf numFmtId="4" fontId="0" fillId="0" borderId="3" xfId="0" applyNumberFormat="1" applyFill="1" applyBorder="1" applyAlignment="1">
      <alignment horizontal="left" vertical="top" wrapText="1"/>
    </xf>
    <xf numFmtId="4" fontId="0" fillId="0" borderId="0" xfId="0" applyNumberFormat="1" applyFill="1" applyBorder="1" applyAlignment="1">
      <alignment horizontal="left" vertical="top" wrapText="1"/>
    </xf>
    <xf numFmtId="4" fontId="0" fillId="0" borderId="8" xfId="0" applyNumberFormat="1" applyFill="1" applyBorder="1" applyAlignment="1">
      <alignment horizontal="left" vertical="top" wrapText="1"/>
    </xf>
    <xf numFmtId="4" fontId="0" fillId="0" borderId="4" xfId="0" applyNumberFormat="1" applyFill="1" applyBorder="1" applyAlignment="1">
      <alignment horizontal="left" vertical="top" wrapText="1"/>
    </xf>
    <xf numFmtId="4" fontId="0" fillId="0" borderId="5" xfId="0" applyNumberFormat="1" applyFill="1" applyBorder="1" applyAlignment="1">
      <alignment horizontal="left" vertical="top" wrapText="1"/>
    </xf>
    <xf numFmtId="4" fontId="0" fillId="0" borderId="6" xfId="0" applyNumberFormat="1" applyFill="1" applyBorder="1" applyAlignment="1">
      <alignment horizontal="left" vertical="top" wrapText="1"/>
    </xf>
    <xf numFmtId="0" fontId="1" fillId="0" borderId="10" xfId="0" applyFont="1" applyFill="1" applyBorder="1" applyAlignment="1">
      <alignment horizontal="center"/>
    </xf>
    <xf numFmtId="0" fontId="1" fillId="0" borderId="11" xfId="0" applyFont="1" applyFill="1" applyBorder="1" applyAlignment="1">
      <alignment horizontal="center"/>
    </xf>
    <xf numFmtId="4" fontId="1" fillId="0" borderId="16" xfId="0" applyNumberFormat="1" applyFont="1" applyFill="1" applyBorder="1" applyAlignment="1">
      <alignment horizontal="center"/>
    </xf>
    <xf numFmtId="4" fontId="1" fillId="0" borderId="9" xfId="0" applyNumberFormat="1" applyFont="1" applyFill="1" applyBorder="1" applyAlignment="1">
      <alignment horizontal="center"/>
    </xf>
    <xf numFmtId="0" fontId="1" fillId="0" borderId="16" xfId="0" applyFont="1" applyFill="1" applyBorder="1" applyAlignment="1">
      <alignment horizontal="center"/>
    </xf>
    <xf numFmtId="0" fontId="1" fillId="0" borderId="9" xfId="0" applyFont="1" applyFill="1" applyBorder="1" applyAlignment="1">
      <alignment horizontal="center"/>
    </xf>
    <xf numFmtId="0" fontId="0" fillId="0" borderId="16" xfId="0" applyFill="1" applyBorder="1" applyAlignment="1">
      <alignment horizontal="left"/>
    </xf>
    <xf numFmtId="0" fontId="0" fillId="0" borderId="9" xfId="0" applyFill="1" applyBorder="1" applyAlignment="1">
      <alignment horizontal="left"/>
    </xf>
    <xf numFmtId="0" fontId="1" fillId="0" borderId="16" xfId="0" applyFont="1" applyFill="1" applyBorder="1" applyAlignment="1">
      <alignment horizontal="left"/>
    </xf>
    <xf numFmtId="0" fontId="1" fillId="0" borderId="9" xfId="0" applyFont="1" applyFill="1" applyBorder="1" applyAlignment="1">
      <alignment horizontal="left"/>
    </xf>
    <xf numFmtId="0" fontId="0" fillId="0" borderId="0" xfId="0" applyFill="1" applyBorder="1" applyAlignment="1">
      <alignment horizontal="center"/>
    </xf>
    <xf numFmtId="0" fontId="1" fillId="0" borderId="1" xfId="0" applyFont="1" applyFill="1" applyBorder="1" applyAlignment="1">
      <alignment horizontal="left"/>
    </xf>
    <xf numFmtId="0" fontId="1" fillId="0" borderId="2" xfId="0" applyFont="1" applyFill="1" applyBorder="1" applyAlignment="1">
      <alignment horizontal="left"/>
    </xf>
    <xf numFmtId="0" fontId="1" fillId="0" borderId="46" xfId="0" applyFont="1" applyFill="1" applyBorder="1" applyAlignment="1">
      <alignment horizontal="left"/>
    </xf>
    <xf numFmtId="0" fontId="1" fillId="0" borderId="47" xfId="0" applyFont="1" applyFill="1" applyBorder="1" applyAlignment="1">
      <alignment horizontal="left"/>
    </xf>
    <xf numFmtId="4" fontId="0" fillId="0" borderId="7" xfId="0" applyNumberFormat="1" applyFill="1" applyBorder="1" applyAlignment="1">
      <alignment horizontal="center"/>
    </xf>
    <xf numFmtId="4" fontId="0" fillId="0" borderId="0" xfId="0" applyNumberFormat="1" applyFill="1" applyBorder="1" applyAlignment="1">
      <alignment horizontal="center"/>
    </xf>
    <xf numFmtId="0" fontId="1" fillId="0" borderId="10" xfId="0" applyFont="1" applyFill="1" applyBorder="1" applyAlignment="1">
      <alignment horizontal="left"/>
    </xf>
    <xf numFmtId="0" fontId="1" fillId="0" borderId="11" xfId="0" applyFont="1" applyFill="1" applyBorder="1" applyAlignment="1">
      <alignment horizontal="left"/>
    </xf>
    <xf numFmtId="4" fontId="0" fillId="0" borderId="7" xfId="0" applyNumberFormat="1" applyFill="1" applyBorder="1" applyAlignment="1">
      <alignment wrapText="1"/>
    </xf>
    <xf numFmtId="4" fontId="0" fillId="0" borderId="0" xfId="0" applyNumberFormat="1" applyFill="1" applyBorder="1" applyAlignment="1"/>
    <xf numFmtId="4" fontId="1" fillId="0" borderId="7" xfId="0" applyNumberFormat="1" applyFont="1" applyFill="1" applyBorder="1" applyAlignment="1">
      <alignment horizontal="left"/>
    </xf>
    <xf numFmtId="4" fontId="1" fillId="0" borderId="0" xfId="0" applyNumberFormat="1" applyFont="1" applyFill="1" applyBorder="1" applyAlignment="1">
      <alignment horizontal="left"/>
    </xf>
    <xf numFmtId="164" fontId="1" fillId="0" borderId="17" xfId="0" applyNumberFormat="1" applyFont="1" applyFill="1" applyBorder="1" applyAlignment="1">
      <alignment horizontal="center"/>
    </xf>
    <xf numFmtId="4" fontId="0" fillId="0" borderId="7" xfId="0" applyNumberFormat="1" applyFill="1" applyBorder="1" applyAlignment="1">
      <alignment horizontal="left" wrapText="1"/>
    </xf>
    <xf numFmtId="4" fontId="0" fillId="0" borderId="0" xfId="0" applyNumberFormat="1" applyFill="1" applyBorder="1" applyAlignment="1">
      <alignment horizontal="left" wrapText="1"/>
    </xf>
    <xf numFmtId="4" fontId="0" fillId="0" borderId="8" xfId="0" applyNumberFormat="1" applyFill="1" applyBorder="1" applyAlignment="1">
      <alignment horizontal="left" wrapText="1"/>
    </xf>
    <xf numFmtId="4" fontId="0" fillId="0" borderId="1" xfId="0" applyNumberFormat="1" applyFill="1" applyBorder="1" applyAlignment="1">
      <alignment horizontal="left" vertical="top" wrapText="1"/>
    </xf>
    <xf numFmtId="4" fontId="1" fillId="0" borderId="4" xfId="0" applyNumberFormat="1" applyFont="1" applyFill="1" applyBorder="1" applyAlignment="1">
      <alignment horizontal="left"/>
    </xf>
    <xf numFmtId="4" fontId="1" fillId="0" borderId="5" xfId="0" applyNumberFormat="1" applyFont="1" applyFill="1" applyBorder="1" applyAlignment="1">
      <alignment horizontal="left"/>
    </xf>
    <xf numFmtId="3" fontId="8" fillId="0" borderId="25" xfId="0" applyNumberFormat="1" applyFont="1" applyFill="1" applyBorder="1" applyAlignment="1">
      <alignment horizontal="left" vertical="top" wrapText="1"/>
    </xf>
    <xf numFmtId="3" fontId="8" fillId="0" borderId="21" xfId="0" applyNumberFormat="1" applyFont="1" applyFill="1" applyBorder="1" applyAlignment="1">
      <alignment horizontal="left" vertical="top" wrapText="1"/>
    </xf>
    <xf numFmtId="3" fontId="8" fillId="0" borderId="22" xfId="0" applyNumberFormat="1" applyFont="1" applyFill="1" applyBorder="1" applyAlignment="1">
      <alignment horizontal="left" vertical="top" wrapText="1"/>
    </xf>
    <xf numFmtId="3" fontId="7" fillId="0" borderId="25" xfId="0" applyNumberFormat="1" applyFont="1" applyFill="1" applyBorder="1" applyAlignment="1">
      <alignment horizontal="left" vertical="top" wrapText="1"/>
    </xf>
    <xf numFmtId="3" fontId="7" fillId="0" borderId="21" xfId="0" applyNumberFormat="1" applyFont="1" applyFill="1" applyBorder="1" applyAlignment="1">
      <alignment horizontal="left" vertical="top" wrapText="1"/>
    </xf>
    <xf numFmtId="3" fontId="7" fillId="0" borderId="22" xfId="0" applyNumberFormat="1" applyFont="1" applyFill="1" applyBorder="1" applyAlignment="1">
      <alignment horizontal="left" vertical="top" wrapText="1"/>
    </xf>
    <xf numFmtId="0" fontId="0" fillId="0" borderId="0" xfId="0" applyFill="1" applyBorder="1"/>
    <xf numFmtId="0" fontId="7" fillId="0" borderId="25" xfId="0" applyFont="1" applyFill="1" applyBorder="1" applyAlignment="1">
      <alignment horizontal="left" vertical="top" wrapText="1"/>
    </xf>
    <xf numFmtId="0" fontId="7" fillId="0" borderId="21" xfId="0" applyFont="1" applyFill="1" applyBorder="1" applyAlignment="1">
      <alignment horizontal="left" vertical="top" wrapText="1"/>
    </xf>
    <xf numFmtId="4" fontId="0" fillId="0" borderId="0" xfId="0" applyNumberFormat="1" applyFill="1" applyBorder="1" applyAlignment="1">
      <alignment horizontal="center" vertical="center"/>
    </xf>
    <xf numFmtId="4" fontId="1" fillId="0" borderId="0" xfId="0" applyNumberFormat="1" applyFont="1" applyFill="1" applyBorder="1" applyAlignment="1">
      <alignment horizontal="center"/>
    </xf>
    <xf numFmtId="4" fontId="1" fillId="0" borderId="38" xfId="0" applyNumberFormat="1" applyFont="1" applyFill="1" applyBorder="1" applyAlignment="1">
      <alignment horizontal="left"/>
    </xf>
    <xf numFmtId="4" fontId="1" fillId="0" borderId="27" xfId="0" applyNumberFormat="1" applyFont="1" applyFill="1" applyBorder="1" applyAlignment="1">
      <alignment horizontal="left"/>
    </xf>
    <xf numFmtId="4" fontId="1" fillId="0" borderId="28" xfId="0" applyNumberFormat="1" applyFont="1" applyFill="1" applyBorder="1" applyAlignment="1">
      <alignment horizontal="left"/>
    </xf>
    <xf numFmtId="4" fontId="1" fillId="0" borderId="7" xfId="0" applyNumberFormat="1" applyFont="1" applyFill="1" applyBorder="1" applyAlignment="1">
      <alignment horizontal="center"/>
    </xf>
    <xf numFmtId="0" fontId="1" fillId="0" borderId="4" xfId="0" applyFont="1" applyFill="1" applyBorder="1" applyAlignment="1">
      <alignment horizontal="left"/>
    </xf>
    <xf numFmtId="0" fontId="1" fillId="0" borderId="5" xfId="0" applyFont="1" applyFill="1" applyBorder="1" applyAlignment="1">
      <alignment horizontal="left"/>
    </xf>
    <xf numFmtId="0" fontId="1" fillId="0" borderId="7" xfId="0" applyFont="1" applyFill="1" applyBorder="1" applyAlignment="1">
      <alignment horizontal="left"/>
    </xf>
    <xf numFmtId="0" fontId="1" fillId="0" borderId="0" xfId="0" applyFont="1" applyFill="1" applyBorder="1" applyAlignment="1">
      <alignment horizontal="left"/>
    </xf>
    <xf numFmtId="0" fontId="1" fillId="0" borderId="13" xfId="0" applyFont="1" applyFill="1" applyBorder="1" applyAlignment="1">
      <alignment horizontal="left"/>
    </xf>
    <xf numFmtId="0" fontId="1" fillId="0" borderId="14" xfId="0" applyFont="1" applyFill="1" applyBorder="1" applyAlignment="1">
      <alignment horizontal="left"/>
    </xf>
    <xf numFmtId="0" fontId="0" fillId="0" borderId="18" xfId="0" applyFont="1" applyFill="1" applyBorder="1" applyAlignment="1">
      <alignment horizontal="left"/>
    </xf>
    <xf numFmtId="0" fontId="0" fillId="0" borderId="19" xfId="0" applyFont="1" applyFill="1" applyBorder="1" applyAlignment="1">
      <alignment horizontal="left"/>
    </xf>
    <xf numFmtId="0" fontId="7" fillId="0" borderId="16" xfId="0" applyFont="1" applyFill="1" applyBorder="1" applyAlignment="1">
      <alignment horizontal="left" vertical="top" wrapText="1"/>
    </xf>
    <xf numFmtId="0" fontId="7" fillId="0" borderId="9" xfId="0" applyFont="1" applyFill="1" applyBorder="1" applyAlignment="1">
      <alignment horizontal="left" vertical="top" wrapText="1"/>
    </xf>
    <xf numFmtId="0" fontId="8" fillId="0" borderId="16" xfId="0" applyFont="1" applyFill="1" applyBorder="1" applyAlignment="1">
      <alignment horizontal="center" vertical="center" wrapText="1"/>
    </xf>
    <xf numFmtId="0" fontId="8" fillId="0" borderId="9" xfId="0" applyFont="1" applyFill="1" applyBorder="1" applyAlignment="1">
      <alignment horizontal="center" vertical="center" wrapText="1"/>
    </xf>
    <xf numFmtId="4" fontId="0" fillId="0" borderId="4" xfId="0" applyNumberFormat="1" applyFill="1" applyBorder="1" applyAlignment="1">
      <alignment horizontal="left"/>
    </xf>
    <xf numFmtId="4" fontId="0" fillId="0" borderId="5" xfId="0" applyNumberFormat="1" applyFill="1" applyBorder="1" applyAlignment="1">
      <alignment horizontal="left"/>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16"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36" xfId="0" applyFont="1" applyFill="1" applyBorder="1" applyAlignment="1">
      <alignment horizontal="center" vertical="top" wrapText="1"/>
    </xf>
    <xf numFmtId="0" fontId="8" fillId="4" borderId="37" xfId="0" applyFont="1" applyFill="1" applyBorder="1" applyAlignment="1">
      <alignment horizontal="center" vertical="top" wrapText="1"/>
    </xf>
    <xf numFmtId="0" fontId="8" fillId="0" borderId="16"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0" xfId="0" applyFont="1" applyBorder="1" applyAlignment="1">
      <alignment horizontal="left" vertical="top" wrapTex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4" fontId="1" fillId="0" borderId="25" xfId="0" applyNumberFormat="1" applyFont="1" applyFill="1" applyBorder="1" applyAlignment="1">
      <alignment horizontal="left"/>
    </xf>
    <xf numFmtId="4" fontId="1" fillId="0" borderId="21" xfId="0" applyNumberFormat="1" applyFont="1" applyFill="1" applyBorder="1" applyAlignment="1">
      <alignment horizontal="left"/>
    </xf>
    <xf numFmtId="4" fontId="1" fillId="0" borderId="22" xfId="0" applyNumberFormat="1" applyFont="1" applyFill="1" applyBorder="1" applyAlignment="1">
      <alignment horizontal="left"/>
    </xf>
    <xf numFmtId="4" fontId="0" fillId="0" borderId="25" xfId="0" applyNumberFormat="1" applyFont="1" applyFill="1" applyBorder="1" applyAlignment="1"/>
    <xf numFmtId="4" fontId="0" fillId="0" borderId="21" xfId="0" applyNumberFormat="1" applyFont="1" applyFill="1" applyBorder="1" applyAlignment="1"/>
    <xf numFmtId="4" fontId="0" fillId="0" borderId="22" xfId="0" applyNumberFormat="1" applyFont="1" applyFill="1" applyBorder="1" applyAlignment="1"/>
    <xf numFmtId="0" fontId="7" fillId="0" borderId="25" xfId="0" applyFont="1" applyFill="1" applyBorder="1" applyAlignment="1">
      <alignment vertical="top" wrapText="1"/>
    </xf>
    <xf numFmtId="0" fontId="7" fillId="0" borderId="21" xfId="0" applyFont="1" applyFill="1" applyBorder="1" applyAlignment="1">
      <alignment vertical="top" wrapText="1"/>
    </xf>
    <xf numFmtId="0" fontId="7" fillId="0" borderId="22" xfId="0" applyFont="1" applyFill="1" applyBorder="1" applyAlignment="1">
      <alignment vertical="top" wrapText="1"/>
    </xf>
    <xf numFmtId="0" fontId="8" fillId="0" borderId="25"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0" borderId="25"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22" xfId="0" applyFont="1" applyFill="1" applyBorder="1" applyAlignment="1">
      <alignment horizontal="left" vertical="top" wrapText="1"/>
    </xf>
    <xf numFmtId="0" fontId="0" fillId="0" borderId="7" xfId="0" applyFont="1" applyFill="1" applyBorder="1" applyAlignment="1">
      <alignment horizontal="left"/>
    </xf>
    <xf numFmtId="0" fontId="0" fillId="0" borderId="0" xfId="0" applyFont="1" applyFill="1" applyBorder="1" applyAlignment="1">
      <alignment horizontal="left"/>
    </xf>
    <xf numFmtId="4" fontId="0" fillId="0" borderId="25" xfId="0" applyNumberFormat="1" applyFill="1" applyBorder="1" applyAlignment="1">
      <alignment horizontal="left" vertical="center"/>
    </xf>
    <xf numFmtId="4" fontId="0" fillId="0" borderId="21" xfId="0" applyNumberFormat="1" applyFill="1" applyBorder="1" applyAlignment="1">
      <alignment horizontal="left" vertical="center"/>
    </xf>
    <xf numFmtId="4" fontId="0" fillId="0" borderId="22" xfId="0" applyNumberFormat="1" applyFill="1" applyBorder="1" applyAlignment="1">
      <alignment horizontal="left" vertical="center"/>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4" fontId="0" fillId="0" borderId="4" xfId="0" applyNumberFormat="1" applyFont="1" applyFill="1" applyBorder="1" applyAlignment="1">
      <alignment horizontal="left"/>
    </xf>
    <xf numFmtId="4" fontId="0" fillId="0" borderId="5" xfId="0" applyNumberFormat="1" applyFont="1" applyFill="1" applyBorder="1" applyAlignment="1">
      <alignment horizontal="left"/>
    </xf>
    <xf numFmtId="4" fontId="0" fillId="0" borderId="0" xfId="0" applyNumberFormat="1" applyFont="1" applyFill="1" applyBorder="1" applyAlignment="1">
      <alignment horizontal="left"/>
    </xf>
    <xf numFmtId="4" fontId="1" fillId="0" borderId="7" xfId="0" applyNumberFormat="1" applyFont="1" applyFill="1" applyBorder="1" applyAlignment="1">
      <alignment horizontal="left" vertical="center"/>
    </xf>
    <xf numFmtId="4" fontId="1" fillId="0" borderId="0" xfId="0" applyNumberFormat="1" applyFont="1" applyFill="1" applyBorder="1" applyAlignment="1">
      <alignment horizontal="left" vertical="center"/>
    </xf>
    <xf numFmtId="4" fontId="0" fillId="0" borderId="16" xfId="0" applyNumberFormat="1" applyFont="1" applyFill="1" applyBorder="1" applyAlignment="1">
      <alignment horizontal="left"/>
    </xf>
    <xf numFmtId="4" fontId="1" fillId="0" borderId="35" xfId="0" applyNumberFormat="1" applyFont="1" applyFill="1" applyBorder="1" applyAlignment="1">
      <alignment horizontal="center"/>
    </xf>
    <xf numFmtId="4" fontId="1" fillId="0" borderId="36" xfId="0" applyNumberFormat="1" applyFont="1" applyFill="1" applyBorder="1" applyAlignment="1">
      <alignment horizontal="center"/>
    </xf>
    <xf numFmtId="4" fontId="1" fillId="0" borderId="37" xfId="0" applyNumberFormat="1" applyFont="1" applyFill="1" applyBorder="1" applyAlignment="1">
      <alignment horizontal="center"/>
    </xf>
    <xf numFmtId="4" fontId="0" fillId="0" borderId="25" xfId="0" applyNumberFormat="1" applyFill="1" applyBorder="1" applyAlignment="1">
      <alignment horizontal="left"/>
    </xf>
    <xf numFmtId="4" fontId="0" fillId="0" borderId="21" xfId="0" applyNumberFormat="1" applyFill="1" applyBorder="1" applyAlignment="1">
      <alignment horizontal="left"/>
    </xf>
    <xf numFmtId="4" fontId="0" fillId="0" borderId="22" xfId="0" applyNumberFormat="1" applyFill="1" applyBorder="1" applyAlignment="1">
      <alignment horizontal="left"/>
    </xf>
    <xf numFmtId="4" fontId="0" fillId="0" borderId="2" xfId="0" applyNumberFormat="1" applyFill="1" applyBorder="1" applyAlignment="1">
      <alignment horizontal="left" vertical="top"/>
    </xf>
    <xf numFmtId="4" fontId="0" fillId="0" borderId="3" xfId="0" applyNumberFormat="1" applyFill="1" applyBorder="1" applyAlignment="1">
      <alignment horizontal="left" vertical="top"/>
    </xf>
    <xf numFmtId="4" fontId="0" fillId="0" borderId="4" xfId="0" applyNumberFormat="1" applyFill="1" applyBorder="1" applyAlignment="1">
      <alignment horizontal="left" vertical="top"/>
    </xf>
    <xf numFmtId="4" fontId="0" fillId="0" borderId="5" xfId="0" applyNumberFormat="1" applyFill="1" applyBorder="1" applyAlignment="1">
      <alignment horizontal="left" vertical="top"/>
    </xf>
    <xf numFmtId="4" fontId="0" fillId="0" borderId="6" xfId="0" applyNumberFormat="1" applyFill="1" applyBorder="1" applyAlignment="1">
      <alignment horizontal="left" vertical="top"/>
    </xf>
    <xf numFmtId="4" fontId="1" fillId="0" borderId="0" xfId="0" applyNumberFormat="1" applyFont="1" applyAlignment="1">
      <alignment horizontal="left"/>
    </xf>
    <xf numFmtId="0" fontId="7" fillId="0" borderId="7" xfId="0" applyFont="1" applyFill="1" applyBorder="1" applyAlignment="1">
      <alignment horizontal="center" vertical="top" wrapText="1"/>
    </xf>
    <xf numFmtId="0" fontId="7" fillId="0" borderId="0" xfId="0" applyFont="1" applyFill="1" applyBorder="1" applyAlignment="1">
      <alignment horizontal="center" vertical="top" wrapText="1"/>
    </xf>
    <xf numFmtId="0" fontId="0" fillId="0" borderId="5" xfId="0" applyFill="1" applyBorder="1"/>
    <xf numFmtId="4" fontId="1" fillId="0" borderId="23" xfId="0" applyNumberFormat="1" applyFont="1" applyFill="1" applyBorder="1" applyAlignment="1">
      <alignment horizontal="center"/>
    </xf>
    <xf numFmtId="0" fontId="8" fillId="0" borderId="5" xfId="0" applyFont="1" applyBorder="1" applyAlignment="1">
      <alignment horizontal="center" vertical="top" wrapText="1"/>
    </xf>
    <xf numFmtId="164" fontId="0" fillId="0" borderId="49" xfId="0" applyNumberForma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xdr:colOff>
      <xdr:row>17</xdr:row>
      <xdr:rowOff>95250</xdr:rowOff>
    </xdr:from>
    <xdr:to>
      <xdr:col>1</xdr:col>
      <xdr:colOff>581025</xdr:colOff>
      <xdr:row>17</xdr:row>
      <xdr:rowOff>102870</xdr:rowOff>
    </xdr:to>
    <xdr:cxnSp macro="">
      <xdr:nvCxnSpPr>
        <xdr:cNvPr id="4" name="3 Conector recto de flecha"/>
        <xdr:cNvCxnSpPr/>
      </xdr:nvCxnSpPr>
      <xdr:spPr>
        <a:xfrm flipV="1">
          <a:off x="798195" y="2847975"/>
          <a:ext cx="573405" cy="762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775335</xdr:colOff>
      <xdr:row>17</xdr:row>
      <xdr:rowOff>114300</xdr:rowOff>
    </xdr:from>
    <xdr:to>
      <xdr:col>3</xdr:col>
      <xdr:colOff>781050</xdr:colOff>
      <xdr:row>17</xdr:row>
      <xdr:rowOff>114301</xdr:rowOff>
    </xdr:to>
    <xdr:cxnSp macro="">
      <xdr:nvCxnSpPr>
        <xdr:cNvPr id="7" name="6 Conector recto de flecha"/>
        <xdr:cNvCxnSpPr/>
      </xdr:nvCxnSpPr>
      <xdr:spPr>
        <a:xfrm flipV="1">
          <a:off x="2194560" y="2867025"/>
          <a:ext cx="796290"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13335</xdr:colOff>
      <xdr:row>13</xdr:row>
      <xdr:rowOff>123825</xdr:rowOff>
    </xdr:from>
    <xdr:to>
      <xdr:col>6</xdr:col>
      <xdr:colOff>28575</xdr:colOff>
      <xdr:row>17</xdr:row>
      <xdr:rowOff>26670</xdr:rowOff>
    </xdr:to>
    <xdr:cxnSp macro="">
      <xdr:nvCxnSpPr>
        <xdr:cNvPr id="9" name="8 Conector recto de flecha"/>
        <xdr:cNvCxnSpPr/>
      </xdr:nvCxnSpPr>
      <xdr:spPr>
        <a:xfrm flipV="1">
          <a:off x="3804285" y="2152650"/>
          <a:ext cx="805815" cy="62674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xdr:row>
      <xdr:rowOff>114300</xdr:rowOff>
    </xdr:from>
    <xdr:to>
      <xdr:col>8</xdr:col>
      <xdr:colOff>9525</xdr:colOff>
      <xdr:row>12</xdr:row>
      <xdr:rowOff>115888</xdr:rowOff>
    </xdr:to>
    <xdr:cxnSp macro="">
      <xdr:nvCxnSpPr>
        <xdr:cNvPr id="18" name="17 Conector recto de flecha"/>
        <xdr:cNvCxnSpPr/>
      </xdr:nvCxnSpPr>
      <xdr:spPr>
        <a:xfrm>
          <a:off x="5372100" y="1971675"/>
          <a:ext cx="800100"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xdr:colOff>
      <xdr:row>17</xdr:row>
      <xdr:rowOff>47625</xdr:rowOff>
    </xdr:from>
    <xdr:to>
      <xdr:col>5</xdr:col>
      <xdr:colOff>457201</xdr:colOff>
      <xdr:row>19</xdr:row>
      <xdr:rowOff>152399</xdr:rowOff>
    </xdr:to>
    <xdr:cxnSp macro="">
      <xdr:nvCxnSpPr>
        <xdr:cNvPr id="23" name="22 Conector recto de flecha"/>
        <xdr:cNvCxnSpPr/>
      </xdr:nvCxnSpPr>
      <xdr:spPr>
        <a:xfrm rot="16200000" flipH="1">
          <a:off x="3781427" y="3209926"/>
          <a:ext cx="476249" cy="45719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238918</xdr:colOff>
      <xdr:row>21</xdr:row>
      <xdr:rowOff>172242</xdr:rowOff>
    </xdr:from>
    <xdr:to>
      <xdr:col>6</xdr:col>
      <xdr:colOff>247649</xdr:colOff>
      <xdr:row>23</xdr:row>
      <xdr:rowOff>0</xdr:rowOff>
    </xdr:to>
    <xdr:cxnSp macro="">
      <xdr:nvCxnSpPr>
        <xdr:cNvPr id="32" name="31 Conector recto de flecha"/>
        <xdr:cNvCxnSpPr/>
      </xdr:nvCxnSpPr>
      <xdr:spPr>
        <a:xfrm rot="16200000" flipH="1">
          <a:off x="4720430" y="4167980"/>
          <a:ext cx="208758" cy="873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26</xdr:row>
      <xdr:rowOff>123825</xdr:rowOff>
    </xdr:from>
    <xdr:to>
      <xdr:col>8</xdr:col>
      <xdr:colOff>19050</xdr:colOff>
      <xdr:row>28</xdr:row>
      <xdr:rowOff>19050</xdr:rowOff>
    </xdr:to>
    <xdr:sp macro="" textlink="">
      <xdr:nvSpPr>
        <xdr:cNvPr id="35" name="34 Flecha derecha"/>
        <xdr:cNvSpPr/>
      </xdr:nvSpPr>
      <xdr:spPr>
        <a:xfrm>
          <a:off x="5381625" y="4943475"/>
          <a:ext cx="800100" cy="257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A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3386</xdr:colOff>
      <xdr:row>11</xdr:row>
      <xdr:rowOff>146050</xdr:rowOff>
    </xdr:from>
    <xdr:to>
      <xdr:col>2</xdr:col>
      <xdr:colOff>0</xdr:colOff>
      <xdr:row>11</xdr:row>
      <xdr:rowOff>152400</xdr:rowOff>
    </xdr:to>
    <xdr:cxnSp macro="">
      <xdr:nvCxnSpPr>
        <xdr:cNvPr id="3" name="2 Conector recto de flecha"/>
        <xdr:cNvCxnSpPr/>
      </xdr:nvCxnSpPr>
      <xdr:spPr>
        <a:xfrm>
          <a:off x="858519" y="2237317"/>
          <a:ext cx="792481" cy="63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16933</xdr:colOff>
      <xdr:row>11</xdr:row>
      <xdr:rowOff>177800</xdr:rowOff>
    </xdr:from>
    <xdr:to>
      <xdr:col>4</xdr:col>
      <xdr:colOff>0</xdr:colOff>
      <xdr:row>12</xdr:row>
      <xdr:rowOff>2</xdr:rowOff>
    </xdr:to>
    <xdr:cxnSp macro="">
      <xdr:nvCxnSpPr>
        <xdr:cNvPr id="5" name="4 Conector recto de flecha"/>
        <xdr:cNvCxnSpPr/>
      </xdr:nvCxnSpPr>
      <xdr:spPr>
        <a:xfrm flipV="1">
          <a:off x="2463800" y="2277533"/>
          <a:ext cx="778933" cy="846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785701</xdr:colOff>
      <xdr:row>7</xdr:row>
      <xdr:rowOff>118533</xdr:rowOff>
    </xdr:from>
    <xdr:to>
      <xdr:col>6</xdr:col>
      <xdr:colOff>3</xdr:colOff>
      <xdr:row>12</xdr:row>
      <xdr:rowOff>53554</xdr:rowOff>
    </xdr:to>
    <xdr:cxnSp macro="">
      <xdr:nvCxnSpPr>
        <xdr:cNvPr id="8" name="7 Conector recto de flecha"/>
        <xdr:cNvCxnSpPr/>
      </xdr:nvCxnSpPr>
      <xdr:spPr>
        <a:xfrm flipV="1">
          <a:off x="4028434" y="1473200"/>
          <a:ext cx="941502" cy="88328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772998</xdr:colOff>
      <xdr:row>12</xdr:row>
      <xdr:rowOff>57571</xdr:rowOff>
    </xdr:from>
    <xdr:to>
      <xdr:col>5</xdr:col>
      <xdr:colOff>922866</xdr:colOff>
      <xdr:row>17</xdr:row>
      <xdr:rowOff>152400</xdr:rowOff>
    </xdr:to>
    <xdr:cxnSp macro="">
      <xdr:nvCxnSpPr>
        <xdr:cNvPr id="20" name="19 Conector recto de flecha"/>
        <xdr:cNvCxnSpPr/>
      </xdr:nvCxnSpPr>
      <xdr:spPr>
        <a:xfrm rot="16200000" flipH="1">
          <a:off x="3967051" y="2392251"/>
          <a:ext cx="1043096" cy="94573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279401</xdr:colOff>
      <xdr:row>20</xdr:row>
      <xdr:rowOff>50800</xdr:rowOff>
    </xdr:from>
    <xdr:to>
      <xdr:col>5</xdr:col>
      <xdr:colOff>905934</xdr:colOff>
      <xdr:row>20</xdr:row>
      <xdr:rowOff>52388</xdr:rowOff>
    </xdr:to>
    <xdr:cxnSp macro="">
      <xdr:nvCxnSpPr>
        <xdr:cNvPr id="34" name="33 Conector recto"/>
        <xdr:cNvCxnSpPr/>
      </xdr:nvCxnSpPr>
      <xdr:spPr>
        <a:xfrm rot="10800000">
          <a:off x="4318001" y="3869267"/>
          <a:ext cx="626533" cy="158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280195</xdr:colOff>
      <xdr:row>20</xdr:row>
      <xdr:rowOff>43128</xdr:rowOff>
    </xdr:from>
    <xdr:to>
      <xdr:col>5</xdr:col>
      <xdr:colOff>287870</xdr:colOff>
      <xdr:row>26</xdr:row>
      <xdr:rowOff>175264</xdr:rowOff>
    </xdr:to>
    <xdr:cxnSp macro="">
      <xdr:nvCxnSpPr>
        <xdr:cNvPr id="37" name="36 Conector recto"/>
        <xdr:cNvCxnSpPr/>
      </xdr:nvCxnSpPr>
      <xdr:spPr>
        <a:xfrm rot="16200000" flipH="1">
          <a:off x="3693532" y="4486858"/>
          <a:ext cx="1258202" cy="76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290406</xdr:colOff>
      <xdr:row>26</xdr:row>
      <xdr:rowOff>175260</xdr:rowOff>
    </xdr:from>
    <xdr:to>
      <xdr:col>5</xdr:col>
      <xdr:colOff>839046</xdr:colOff>
      <xdr:row>26</xdr:row>
      <xdr:rowOff>176848</xdr:rowOff>
    </xdr:to>
    <xdr:cxnSp macro="">
      <xdr:nvCxnSpPr>
        <xdr:cNvPr id="39" name="38 Conector recto de flecha"/>
        <xdr:cNvCxnSpPr/>
      </xdr:nvCxnSpPr>
      <xdr:spPr>
        <a:xfrm>
          <a:off x="4329006" y="5119793"/>
          <a:ext cx="548640" cy="158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43" zoomScaleNormal="100" zoomScalePageLayoutView="80" workbookViewId="0">
      <selection activeCell="C24" sqref="C24"/>
    </sheetView>
  </sheetViews>
  <sheetFormatPr baseColWidth="10" defaultColWidth="11.5703125" defaultRowHeight="15" x14ac:dyDescent="0.25"/>
  <cols>
    <col min="1" max="1" width="11.5703125" style="1"/>
    <col min="2" max="2" width="9.28515625" style="1" customWidth="1"/>
    <col min="3" max="16384" width="11.5703125" style="1"/>
  </cols>
  <sheetData>
    <row r="1" spans="1:11" ht="15.75" x14ac:dyDescent="0.25">
      <c r="A1" s="283" t="s">
        <v>1</v>
      </c>
      <c r="B1" s="283"/>
      <c r="C1" s="283"/>
      <c r="D1" s="283"/>
      <c r="E1" s="283"/>
      <c r="F1" s="283"/>
      <c r="G1" s="283"/>
      <c r="H1" s="283"/>
      <c r="I1" s="283"/>
      <c r="J1" s="283"/>
      <c r="K1" s="283"/>
    </row>
    <row r="2" spans="1:11" ht="15.75" thickBot="1" x14ac:dyDescent="0.3"/>
    <row r="3" spans="1:11" x14ac:dyDescent="0.25">
      <c r="A3" s="277" t="s">
        <v>2</v>
      </c>
      <c r="B3" s="278"/>
      <c r="C3" s="278"/>
      <c r="D3" s="278"/>
      <c r="E3" s="278"/>
      <c r="F3" s="278"/>
      <c r="G3" s="278"/>
      <c r="H3" s="278"/>
      <c r="I3" s="278"/>
      <c r="J3" s="278"/>
      <c r="K3" s="279"/>
    </row>
    <row r="4" spans="1:11" ht="15.75" thickBot="1" x14ac:dyDescent="0.3">
      <c r="A4" s="280"/>
      <c r="B4" s="281"/>
      <c r="C4" s="281"/>
      <c r="D4" s="281"/>
      <c r="E4" s="281"/>
      <c r="F4" s="281"/>
      <c r="G4" s="281"/>
      <c r="H4" s="281"/>
      <c r="I4" s="281"/>
      <c r="J4" s="281"/>
      <c r="K4" s="282"/>
    </row>
    <row r="6" spans="1:11" ht="15.75" thickBot="1" x14ac:dyDescent="0.3">
      <c r="A6" s="2" t="s">
        <v>0</v>
      </c>
    </row>
    <row r="7" spans="1:11" ht="15.75" thickBot="1" x14ac:dyDescent="0.3">
      <c r="I7" s="300" t="s">
        <v>309</v>
      </c>
      <c r="J7" s="301"/>
      <c r="K7" s="302"/>
    </row>
    <row r="8" spans="1:11" ht="14.45" customHeight="1" x14ac:dyDescent="0.25">
      <c r="I8" s="309" t="s">
        <v>308</v>
      </c>
      <c r="J8" s="310"/>
      <c r="K8" s="311"/>
    </row>
    <row r="9" spans="1:11" x14ac:dyDescent="0.25">
      <c r="I9" s="312"/>
      <c r="J9" s="313"/>
      <c r="K9" s="314"/>
    </row>
    <row r="10" spans="1:11" x14ac:dyDescent="0.25">
      <c r="I10" s="312"/>
      <c r="J10" s="313"/>
      <c r="K10" s="314"/>
    </row>
    <row r="11" spans="1:11" ht="15.75" thickBot="1" x14ac:dyDescent="0.3">
      <c r="I11" s="312"/>
      <c r="J11" s="313"/>
      <c r="K11" s="314"/>
    </row>
    <row r="12" spans="1:11" x14ac:dyDescent="0.25">
      <c r="G12" s="291" t="s">
        <v>307</v>
      </c>
      <c r="I12" s="312"/>
      <c r="J12" s="313"/>
      <c r="K12" s="314"/>
    </row>
    <row r="13" spans="1:11" x14ac:dyDescent="0.25">
      <c r="G13" s="292"/>
      <c r="I13" s="312"/>
      <c r="J13" s="313"/>
      <c r="K13" s="314"/>
    </row>
    <row r="14" spans="1:11" ht="15.75" thickBot="1" x14ac:dyDescent="0.3">
      <c r="G14" s="293"/>
      <c r="I14" s="312"/>
      <c r="J14" s="313"/>
      <c r="K14" s="314"/>
    </row>
    <row r="15" spans="1:11" ht="14.45" customHeight="1" thickBot="1" x14ac:dyDescent="0.3">
      <c r="B15" s="105"/>
      <c r="I15" s="312"/>
      <c r="J15" s="313"/>
      <c r="K15" s="314"/>
    </row>
    <row r="16" spans="1:11" ht="14.45" customHeight="1" thickBot="1" x14ac:dyDescent="0.3">
      <c r="A16" s="285" t="s">
        <v>305</v>
      </c>
      <c r="B16" s="106"/>
      <c r="I16" s="312"/>
      <c r="J16" s="313"/>
      <c r="K16" s="314"/>
    </row>
    <row r="17" spans="1:11" ht="15" customHeight="1" x14ac:dyDescent="0.25">
      <c r="A17" s="286"/>
      <c r="B17" s="76"/>
      <c r="C17" s="272" t="s">
        <v>385</v>
      </c>
      <c r="E17" s="288" t="s">
        <v>306</v>
      </c>
      <c r="I17" s="312"/>
      <c r="J17" s="313"/>
      <c r="K17" s="314"/>
    </row>
    <row r="18" spans="1:11" x14ac:dyDescent="0.25">
      <c r="A18" s="286"/>
      <c r="B18" s="76"/>
      <c r="C18" s="273"/>
      <c r="E18" s="289"/>
      <c r="I18" s="312"/>
      <c r="J18" s="313"/>
      <c r="K18" s="314"/>
    </row>
    <row r="19" spans="1:11" ht="15.75" thickBot="1" x14ac:dyDescent="0.3">
      <c r="A19" s="286"/>
      <c r="B19" s="39"/>
      <c r="C19" s="273"/>
      <c r="E19" s="290"/>
      <c r="I19" s="312"/>
      <c r="J19" s="313"/>
      <c r="K19" s="314"/>
    </row>
    <row r="20" spans="1:11" ht="15.75" thickBot="1" x14ac:dyDescent="0.3">
      <c r="A20" s="287"/>
      <c r="B20" s="104"/>
      <c r="C20" s="274"/>
      <c r="H20" s="79"/>
      <c r="I20" s="315"/>
      <c r="J20" s="316"/>
      <c r="K20" s="317"/>
    </row>
    <row r="21" spans="1:11" ht="14.45" customHeight="1" x14ac:dyDescent="0.25">
      <c r="F21" s="318" t="s">
        <v>310</v>
      </c>
      <c r="G21" s="319"/>
      <c r="H21" s="107"/>
    </row>
    <row r="22" spans="1:11" ht="15.75" thickBot="1" x14ac:dyDescent="0.3">
      <c r="F22" s="320"/>
      <c r="G22" s="321"/>
      <c r="H22" s="107"/>
    </row>
    <row r="23" spans="1:11" ht="15.75" thickBot="1" x14ac:dyDescent="0.3">
      <c r="H23" s="79"/>
    </row>
    <row r="24" spans="1:11" ht="15.75" thickBot="1" x14ac:dyDescent="0.3">
      <c r="D24" s="300" t="s">
        <v>312</v>
      </c>
      <c r="E24" s="301"/>
      <c r="F24" s="301"/>
      <c r="G24" s="302"/>
      <c r="H24" s="79"/>
    </row>
    <row r="25" spans="1:11" x14ac:dyDescent="0.25">
      <c r="D25" s="294" t="s">
        <v>311</v>
      </c>
      <c r="E25" s="271"/>
      <c r="F25" s="271"/>
      <c r="G25" s="295"/>
    </row>
    <row r="26" spans="1:11" ht="15.75" thickBot="1" x14ac:dyDescent="0.3">
      <c r="D26" s="268"/>
      <c r="E26" s="269"/>
      <c r="F26" s="269"/>
      <c r="G26" s="296"/>
      <c r="I26" s="39"/>
      <c r="J26" s="39"/>
      <c r="K26" s="39"/>
    </row>
    <row r="27" spans="1:11" ht="14.45" customHeight="1" x14ac:dyDescent="0.25">
      <c r="D27" s="268"/>
      <c r="E27" s="269"/>
      <c r="F27" s="269"/>
      <c r="G27" s="296"/>
      <c r="I27" s="303" t="s">
        <v>313</v>
      </c>
      <c r="J27" s="304"/>
      <c r="K27" s="108"/>
    </row>
    <row r="28" spans="1:11" x14ac:dyDescent="0.25">
      <c r="D28" s="268"/>
      <c r="E28" s="269"/>
      <c r="F28" s="269"/>
      <c r="G28" s="296"/>
      <c r="I28" s="305"/>
      <c r="J28" s="306"/>
      <c r="K28" s="108"/>
    </row>
    <row r="29" spans="1:11" x14ac:dyDescent="0.25">
      <c r="D29" s="268"/>
      <c r="E29" s="269"/>
      <c r="F29" s="269"/>
      <c r="G29" s="296"/>
      <c r="I29" s="305"/>
      <c r="J29" s="306"/>
      <c r="K29" s="108"/>
    </row>
    <row r="30" spans="1:11" ht="15.75" thickBot="1" x14ac:dyDescent="0.3">
      <c r="D30" s="268"/>
      <c r="E30" s="269"/>
      <c r="F30" s="269"/>
      <c r="G30" s="296"/>
      <c r="I30" s="307"/>
      <c r="J30" s="308"/>
      <c r="K30" s="39"/>
    </row>
    <row r="31" spans="1:11" x14ac:dyDescent="0.25">
      <c r="D31" s="268"/>
      <c r="E31" s="269"/>
      <c r="F31" s="269"/>
      <c r="G31" s="296"/>
    </row>
    <row r="32" spans="1:11" ht="15.75" thickBot="1" x14ac:dyDescent="0.3">
      <c r="D32" s="297"/>
      <c r="E32" s="298"/>
      <c r="F32" s="298"/>
      <c r="G32" s="299"/>
    </row>
    <row r="33" spans="1:11" x14ac:dyDescent="0.25">
      <c r="A33" s="284" t="s">
        <v>5</v>
      </c>
      <c r="B33" s="284"/>
      <c r="C33" s="284"/>
      <c r="D33" s="284"/>
      <c r="E33" s="284"/>
      <c r="F33" s="284"/>
      <c r="G33" s="284"/>
      <c r="H33" s="284"/>
      <c r="I33" s="284"/>
      <c r="J33" s="284"/>
      <c r="K33" s="284"/>
    </row>
    <row r="34" spans="1:11" ht="14.45" customHeight="1" x14ac:dyDescent="0.25">
      <c r="A34" s="275" t="s">
        <v>369</v>
      </c>
      <c r="B34" s="275"/>
      <c r="C34" s="275"/>
      <c r="D34" s="275"/>
      <c r="E34" s="275"/>
      <c r="F34" s="275"/>
      <c r="G34" s="275"/>
      <c r="H34" s="275"/>
      <c r="I34" s="275"/>
      <c r="J34" s="275"/>
      <c r="K34" s="275"/>
    </row>
    <row r="35" spans="1:11" x14ac:dyDescent="0.25">
      <c r="A35" s="275"/>
      <c r="B35" s="275"/>
      <c r="C35" s="275"/>
      <c r="D35" s="275"/>
      <c r="E35" s="275"/>
      <c r="F35" s="275"/>
      <c r="G35" s="275"/>
      <c r="H35" s="275"/>
      <c r="I35" s="275"/>
      <c r="J35" s="275"/>
      <c r="K35" s="275"/>
    </row>
    <row r="36" spans="1:11" x14ac:dyDescent="0.25">
      <c r="A36" s="13"/>
      <c r="B36" s="13"/>
      <c r="C36" s="13"/>
      <c r="D36" s="13"/>
      <c r="E36" s="13"/>
      <c r="F36" s="13"/>
      <c r="G36" s="13"/>
      <c r="H36" s="13"/>
      <c r="I36" s="13"/>
      <c r="J36" s="13"/>
      <c r="K36" s="13"/>
    </row>
    <row r="37" spans="1:11" ht="14.45" customHeight="1" x14ac:dyDescent="0.25">
      <c r="A37" s="275" t="s">
        <v>23</v>
      </c>
      <c r="B37" s="275"/>
      <c r="C37" s="275"/>
      <c r="D37" s="15">
        <v>150000</v>
      </c>
      <c r="E37" s="13"/>
      <c r="F37" s="13"/>
      <c r="G37" s="13"/>
      <c r="H37" s="13"/>
      <c r="I37" s="13"/>
      <c r="J37" s="13"/>
      <c r="K37" s="13"/>
    </row>
    <row r="38" spans="1:11" ht="14.45" customHeight="1" x14ac:dyDescent="0.25">
      <c r="A38" s="275" t="s">
        <v>24</v>
      </c>
      <c r="B38" s="275"/>
      <c r="C38" s="275"/>
      <c r="D38" s="14">
        <v>0.25</v>
      </c>
      <c r="E38" s="13"/>
      <c r="F38" s="13"/>
      <c r="G38" s="13"/>
      <c r="H38" s="13"/>
      <c r="I38" s="13"/>
      <c r="J38" s="13"/>
      <c r="K38" s="13"/>
    </row>
    <row r="39" spans="1:11" ht="14.45" customHeight="1" x14ac:dyDescent="0.25">
      <c r="A39" s="275" t="s">
        <v>25</v>
      </c>
      <c r="B39" s="275"/>
      <c r="C39" s="275"/>
      <c r="D39" s="15">
        <v>35000</v>
      </c>
      <c r="E39" s="13"/>
      <c r="F39" s="13"/>
      <c r="G39" s="13"/>
      <c r="H39" s="13"/>
      <c r="I39" s="13"/>
      <c r="J39" s="13"/>
      <c r="K39" s="13"/>
    </row>
    <row r="41" spans="1:11" x14ac:dyDescent="0.25">
      <c r="A41" s="276" t="s">
        <v>32</v>
      </c>
      <c r="B41" s="276"/>
      <c r="C41" s="276"/>
      <c r="D41" s="276"/>
      <c r="E41" s="276"/>
      <c r="F41" s="276"/>
      <c r="G41" s="276"/>
      <c r="H41" s="276"/>
      <c r="I41" s="276"/>
      <c r="J41" s="276"/>
      <c r="K41" s="276"/>
    </row>
    <row r="42" spans="1:11" ht="15.75" thickBot="1" x14ac:dyDescent="0.3">
      <c r="A42" s="11"/>
      <c r="B42" s="11"/>
      <c r="C42" s="11"/>
      <c r="D42" s="11"/>
      <c r="E42" s="11"/>
      <c r="F42" s="11"/>
      <c r="G42" s="11"/>
      <c r="H42" s="11"/>
      <c r="I42" s="11"/>
      <c r="J42" s="11"/>
      <c r="K42" s="11"/>
    </row>
    <row r="43" spans="1:11" x14ac:dyDescent="0.25">
      <c r="A43" s="270" t="s">
        <v>23</v>
      </c>
      <c r="B43" s="271"/>
      <c r="C43" s="271"/>
      <c r="D43" s="5">
        <f>+D37</f>
        <v>150000</v>
      </c>
    </row>
    <row r="44" spans="1:11" ht="15.75" thickBot="1" x14ac:dyDescent="0.3">
      <c r="A44" s="268" t="s">
        <v>33</v>
      </c>
      <c r="B44" s="269"/>
      <c r="C44" s="269"/>
      <c r="D44" s="6">
        <f>+D39*2</f>
        <v>70000</v>
      </c>
    </row>
    <row r="45" spans="1:11" ht="15.75" thickBot="1" x14ac:dyDescent="0.3">
      <c r="A45" s="266" t="s">
        <v>26</v>
      </c>
      <c r="B45" s="267"/>
      <c r="C45" s="267"/>
      <c r="D45" s="12">
        <f>+D43-D44</f>
        <v>80000</v>
      </c>
    </row>
    <row r="47" spans="1:11" x14ac:dyDescent="0.25">
      <c r="A47" s="1" t="s">
        <v>31</v>
      </c>
    </row>
    <row r="48" spans="1:11" ht="15.75" thickBot="1" x14ac:dyDescent="0.3"/>
    <row r="49" spans="1:8" x14ac:dyDescent="0.25">
      <c r="A49" s="270" t="s">
        <v>27</v>
      </c>
      <c r="B49" s="271"/>
      <c r="C49" s="271"/>
      <c r="D49" s="16">
        <f>+D38*D45</f>
        <v>20000</v>
      </c>
      <c r="E49" s="276" t="s">
        <v>28</v>
      </c>
      <c r="F49" s="276"/>
      <c r="G49" s="276"/>
      <c r="H49" s="276"/>
    </row>
    <row r="50" spans="1:8" ht="15.75" thickBot="1" x14ac:dyDescent="0.3">
      <c r="A50" s="268" t="s">
        <v>29</v>
      </c>
      <c r="B50" s="269"/>
      <c r="C50" s="269"/>
      <c r="D50" s="17">
        <f>+D39</f>
        <v>35000</v>
      </c>
    </row>
    <row r="51" spans="1:8" ht="15.75" thickBot="1" x14ac:dyDescent="0.3">
      <c r="A51" s="266" t="s">
        <v>30</v>
      </c>
      <c r="B51" s="267"/>
      <c r="C51" s="267"/>
      <c r="D51" s="18">
        <f>+D50+D49</f>
        <v>55000</v>
      </c>
    </row>
    <row r="53" spans="1:8" x14ac:dyDescent="0.25">
      <c r="A53" s="1" t="s">
        <v>354</v>
      </c>
    </row>
    <row r="54" spans="1:8" ht="15.75" thickBot="1" x14ac:dyDescent="0.3"/>
    <row r="55" spans="1:8" x14ac:dyDescent="0.25">
      <c r="A55" s="270" t="str">
        <f>A49</f>
        <v xml:space="preserve">a) Por su participación en la sociedad </v>
      </c>
      <c r="B55" s="271"/>
      <c r="C55" s="271"/>
      <c r="D55" s="16">
        <f>+D38*D45</f>
        <v>20000</v>
      </c>
      <c r="E55" s="1" t="str">
        <f>E49</f>
        <v>(% participación en la sociedad * utilidad neta 2013)</v>
      </c>
    </row>
    <row r="56" spans="1:8" ht="15.75" thickBot="1" x14ac:dyDescent="0.3">
      <c r="A56" s="268" t="str">
        <f>A50</f>
        <v>b) Por el sueldo percibido</v>
      </c>
      <c r="B56" s="269"/>
      <c r="C56" s="269"/>
      <c r="D56" s="17">
        <v>0</v>
      </c>
    </row>
    <row r="57" spans="1:8" ht="15.75" thickBot="1" x14ac:dyDescent="0.3">
      <c r="A57" s="266" t="str">
        <f>A51</f>
        <v>Total Renta de Tercera Categoria</v>
      </c>
      <c r="B57" s="267"/>
      <c r="C57" s="267"/>
      <c r="D57" s="18">
        <f>+D55+D56</f>
        <v>20000</v>
      </c>
    </row>
  </sheetData>
  <mergeCells count="28">
    <mergeCell ref="A3:K4"/>
    <mergeCell ref="A1:K1"/>
    <mergeCell ref="A33:K33"/>
    <mergeCell ref="A34:K35"/>
    <mergeCell ref="A16:A20"/>
    <mergeCell ref="E17:E19"/>
    <mergeCell ref="G12:G14"/>
    <mergeCell ref="D25:G32"/>
    <mergeCell ref="D24:G24"/>
    <mergeCell ref="I27:J30"/>
    <mergeCell ref="I8:K20"/>
    <mergeCell ref="I7:K7"/>
    <mergeCell ref="F21:G22"/>
    <mergeCell ref="A57:C57"/>
    <mergeCell ref="A56:C56"/>
    <mergeCell ref="A55:C55"/>
    <mergeCell ref="C17:C20"/>
    <mergeCell ref="A37:C37"/>
    <mergeCell ref="A38:C38"/>
    <mergeCell ref="A39:C39"/>
    <mergeCell ref="A50:C50"/>
    <mergeCell ref="A51:C51"/>
    <mergeCell ref="A41:K41"/>
    <mergeCell ref="A49:C49"/>
    <mergeCell ref="A43:C43"/>
    <mergeCell ref="A44:C44"/>
    <mergeCell ref="A45:C45"/>
    <mergeCell ref="E49:H49"/>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&amp;L&amp;"-,Negrita"&amp;K00-043GUÍA DE TRABAJOS PRÁCTICOS.
Unidad VI&amp;R&amp;"-,Negrita"&amp;K00-044Carolina Arzubi</oddHeader>
    <oddFooter>&amp;L&amp;G &amp;C&amp;"-,Negrita"&amp;K00-048UCC. FACEA. 
IMPUESTOS I. Cát. "B"&amp;R&amp;"-,Negrita"&amp;K00-048Página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9" zoomScale="90" zoomScaleNormal="90" zoomScalePageLayoutView="80" workbookViewId="0">
      <selection activeCell="J57" sqref="J57"/>
    </sheetView>
  </sheetViews>
  <sheetFormatPr baseColWidth="10" defaultColWidth="11.5703125" defaultRowHeight="15" x14ac:dyDescent="0.25"/>
  <cols>
    <col min="1" max="1" width="12.42578125" style="1" customWidth="1"/>
    <col min="2" max="5" width="11.5703125" style="1"/>
    <col min="6" max="6" width="13.5703125" style="1" customWidth="1"/>
    <col min="7" max="7" width="12.7109375" style="1" bestFit="1" customWidth="1"/>
    <col min="8" max="16384" width="11.5703125" style="1"/>
  </cols>
  <sheetData>
    <row r="1" spans="1:10" ht="15.75" x14ac:dyDescent="0.25">
      <c r="A1" s="283" t="s">
        <v>3</v>
      </c>
      <c r="B1" s="283"/>
      <c r="C1" s="283"/>
      <c r="D1" s="283"/>
      <c r="E1" s="283"/>
      <c r="F1" s="283"/>
      <c r="G1" s="283"/>
      <c r="H1" s="283"/>
      <c r="I1" s="283"/>
      <c r="J1" s="283"/>
    </row>
    <row r="2" spans="1:10" ht="15.75" thickBot="1" x14ac:dyDescent="0.3"/>
    <row r="3" spans="1:10" ht="15.75" thickBot="1" x14ac:dyDescent="0.3">
      <c r="A3" s="336" t="s">
        <v>368</v>
      </c>
      <c r="B3" s="337"/>
      <c r="C3" s="337"/>
      <c r="D3" s="337"/>
      <c r="E3" s="337"/>
      <c r="F3" s="337"/>
      <c r="G3" s="337"/>
      <c r="H3" s="337"/>
      <c r="I3" s="337"/>
      <c r="J3" s="338"/>
    </row>
    <row r="5" spans="1:10" ht="15.75" thickBot="1" x14ac:dyDescent="0.3">
      <c r="A5" s="2" t="s">
        <v>0</v>
      </c>
    </row>
    <row r="6" spans="1:10" ht="15.75" thickBot="1" x14ac:dyDescent="0.3">
      <c r="G6" s="300" t="s">
        <v>318</v>
      </c>
      <c r="H6" s="301"/>
      <c r="I6" s="301"/>
      <c r="J6" s="302"/>
    </row>
    <row r="7" spans="1:10" ht="15.75" x14ac:dyDescent="0.25">
      <c r="F7" s="3"/>
      <c r="G7" s="294" t="s">
        <v>317</v>
      </c>
      <c r="H7" s="271"/>
      <c r="I7" s="271"/>
      <c r="J7" s="295"/>
    </row>
    <row r="8" spans="1:10" x14ac:dyDescent="0.25">
      <c r="G8" s="268"/>
      <c r="H8" s="269"/>
      <c r="I8" s="269"/>
      <c r="J8" s="296"/>
    </row>
    <row r="9" spans="1:10" ht="15.75" thickBot="1" x14ac:dyDescent="0.3">
      <c r="G9" s="268"/>
      <c r="H9" s="269"/>
      <c r="I9" s="269"/>
      <c r="J9" s="296"/>
    </row>
    <row r="10" spans="1:10" ht="15.75" thickBot="1" x14ac:dyDescent="0.3">
      <c r="A10" s="342" t="s">
        <v>316</v>
      </c>
      <c r="E10" s="291" t="s">
        <v>315</v>
      </c>
      <c r="G10" s="268"/>
      <c r="H10" s="269"/>
      <c r="I10" s="269"/>
      <c r="J10" s="296"/>
    </row>
    <row r="11" spans="1:10" ht="14.45" customHeight="1" x14ac:dyDescent="0.25">
      <c r="A11" s="342"/>
      <c r="C11" s="339" t="s">
        <v>314</v>
      </c>
      <c r="E11" s="292"/>
      <c r="G11" s="268"/>
      <c r="H11" s="269"/>
      <c r="I11" s="269"/>
      <c r="J11" s="296"/>
    </row>
    <row r="12" spans="1:10" x14ac:dyDescent="0.25">
      <c r="A12" s="342"/>
      <c r="C12" s="340"/>
      <c r="E12" s="292"/>
      <c r="G12" s="268"/>
      <c r="H12" s="269"/>
      <c r="I12" s="269"/>
      <c r="J12" s="296"/>
    </row>
    <row r="13" spans="1:10" ht="15.75" thickBot="1" x14ac:dyDescent="0.3">
      <c r="A13" s="342"/>
      <c r="C13" s="340"/>
      <c r="E13" s="292"/>
      <c r="G13" s="297"/>
      <c r="H13" s="298"/>
      <c r="I13" s="298"/>
      <c r="J13" s="299"/>
    </row>
    <row r="14" spans="1:10" ht="15.75" thickBot="1" x14ac:dyDescent="0.3">
      <c r="A14" s="342"/>
      <c r="C14" s="341"/>
      <c r="E14" s="292"/>
    </row>
    <row r="15" spans="1:10" ht="15.75" thickBot="1" x14ac:dyDescent="0.3">
      <c r="A15" s="342"/>
      <c r="E15" s="293"/>
      <c r="G15" s="300" t="s">
        <v>319</v>
      </c>
      <c r="H15" s="301"/>
      <c r="I15" s="301"/>
      <c r="J15" s="302"/>
    </row>
    <row r="16" spans="1:10" x14ac:dyDescent="0.25">
      <c r="A16" s="342"/>
      <c r="G16" s="294" t="s">
        <v>320</v>
      </c>
      <c r="H16" s="271"/>
      <c r="I16" s="271"/>
      <c r="J16" s="295"/>
    </row>
    <row r="17" spans="1:10" x14ac:dyDescent="0.25">
      <c r="G17" s="268"/>
      <c r="H17" s="269"/>
      <c r="I17" s="269"/>
      <c r="J17" s="296"/>
    </row>
    <row r="18" spans="1:10" x14ac:dyDescent="0.25">
      <c r="G18" s="268"/>
      <c r="H18" s="269"/>
      <c r="I18" s="269"/>
      <c r="J18" s="296"/>
    </row>
    <row r="19" spans="1:10" x14ac:dyDescent="0.25">
      <c r="G19" s="268"/>
      <c r="H19" s="269"/>
      <c r="I19" s="269"/>
      <c r="J19" s="296"/>
    </row>
    <row r="20" spans="1:10" x14ac:dyDescent="0.25">
      <c r="G20" s="268"/>
      <c r="H20" s="269"/>
      <c r="I20" s="269"/>
      <c r="J20" s="296"/>
    </row>
    <row r="21" spans="1:10" x14ac:dyDescent="0.25">
      <c r="G21" s="268"/>
      <c r="H21" s="269"/>
      <c r="I21" s="269"/>
      <c r="J21" s="296"/>
    </row>
    <row r="22" spans="1:10" ht="15.75" thickBot="1" x14ac:dyDescent="0.3">
      <c r="G22" s="297"/>
      <c r="H22" s="298"/>
      <c r="I22" s="298"/>
      <c r="J22" s="299"/>
    </row>
    <row r="25" spans="1:10" ht="15.75" thickBot="1" x14ac:dyDescent="0.3">
      <c r="A25" s="55"/>
    </row>
    <row r="26" spans="1:10" ht="15.75" thickBot="1" x14ac:dyDescent="0.3">
      <c r="G26" s="300" t="s">
        <v>322</v>
      </c>
      <c r="H26" s="301"/>
      <c r="I26" s="301"/>
      <c r="J26" s="302"/>
    </row>
    <row r="27" spans="1:10" x14ac:dyDescent="0.25">
      <c r="G27" s="294" t="s">
        <v>321</v>
      </c>
      <c r="H27" s="271"/>
      <c r="I27" s="271"/>
      <c r="J27" s="295"/>
    </row>
    <row r="28" spans="1:10" x14ac:dyDescent="0.25">
      <c r="G28" s="268"/>
      <c r="H28" s="269"/>
      <c r="I28" s="269"/>
      <c r="J28" s="296"/>
    </row>
    <row r="29" spans="1:10" x14ac:dyDescent="0.25">
      <c r="G29" s="268"/>
      <c r="H29" s="269"/>
      <c r="I29" s="269"/>
      <c r="J29" s="296"/>
    </row>
    <row r="30" spans="1:10" ht="15.75" thickBot="1" x14ac:dyDescent="0.3">
      <c r="G30" s="297"/>
      <c r="H30" s="298"/>
      <c r="I30" s="298"/>
      <c r="J30" s="299"/>
    </row>
    <row r="33" spans="1:10" x14ac:dyDescent="0.25">
      <c r="A33" s="284" t="s">
        <v>5</v>
      </c>
      <c r="B33" s="284"/>
      <c r="C33" s="284"/>
      <c r="D33" s="284"/>
      <c r="E33" s="284"/>
      <c r="F33" s="284"/>
      <c r="G33" s="284"/>
      <c r="H33" s="284"/>
      <c r="I33" s="284"/>
      <c r="J33" s="284"/>
    </row>
    <row r="34" spans="1:10" s="10" customFormat="1" x14ac:dyDescent="0.25">
      <c r="A34" s="333" t="s">
        <v>4</v>
      </c>
      <c r="B34" s="333"/>
      <c r="C34" s="333"/>
      <c r="D34" s="333"/>
      <c r="E34" s="333"/>
      <c r="F34" s="333"/>
      <c r="G34" s="333"/>
      <c r="H34" s="9"/>
      <c r="I34" s="9"/>
      <c r="J34" s="9"/>
    </row>
    <row r="36" spans="1:10" x14ac:dyDescent="0.25">
      <c r="A36" s="322" t="s">
        <v>8</v>
      </c>
      <c r="B36" s="322"/>
      <c r="C36" s="322"/>
      <c r="D36" s="322"/>
      <c r="E36" s="322"/>
      <c r="F36" s="322"/>
      <c r="G36" s="8">
        <v>350000</v>
      </c>
    </row>
    <row r="37" spans="1:10" x14ac:dyDescent="0.25">
      <c r="A37" s="322" t="s">
        <v>6</v>
      </c>
      <c r="B37" s="322"/>
      <c r="C37" s="322"/>
      <c r="D37" s="322"/>
      <c r="E37" s="322"/>
      <c r="F37" s="322"/>
      <c r="G37" s="8">
        <v>105000</v>
      </c>
    </row>
    <row r="38" spans="1:10" x14ac:dyDescent="0.25">
      <c r="A38" s="323" t="s">
        <v>355</v>
      </c>
      <c r="B38" s="324"/>
      <c r="C38" s="324"/>
      <c r="D38" s="324"/>
      <c r="E38" s="324"/>
      <c r="F38" s="325"/>
      <c r="G38" s="8">
        <v>8000</v>
      </c>
    </row>
    <row r="39" spans="1:10" x14ac:dyDescent="0.25">
      <c r="A39" s="323" t="s">
        <v>171</v>
      </c>
      <c r="B39" s="324"/>
      <c r="C39" s="324"/>
      <c r="D39" s="324"/>
      <c r="E39" s="324"/>
      <c r="F39" s="325"/>
      <c r="G39" s="8">
        <v>3400</v>
      </c>
    </row>
    <row r="40" spans="1:10" x14ac:dyDescent="0.25">
      <c r="A40" s="323" t="s">
        <v>172</v>
      </c>
      <c r="B40" s="324"/>
      <c r="C40" s="324"/>
      <c r="D40" s="324"/>
      <c r="E40" s="324"/>
      <c r="F40" s="325"/>
      <c r="G40" s="8">
        <v>1300</v>
      </c>
    </row>
    <row r="41" spans="1:10" x14ac:dyDescent="0.25">
      <c r="A41" s="323" t="s">
        <v>173</v>
      </c>
      <c r="B41" s="324"/>
      <c r="C41" s="324"/>
      <c r="D41" s="324"/>
      <c r="E41" s="324"/>
      <c r="F41" s="325"/>
      <c r="G41" s="8">
        <v>2800</v>
      </c>
    </row>
    <row r="42" spans="1:10" x14ac:dyDescent="0.25">
      <c r="A42" s="323" t="s">
        <v>359</v>
      </c>
      <c r="B42" s="324"/>
      <c r="C42" s="324"/>
      <c r="D42" s="324"/>
      <c r="E42" s="324"/>
      <c r="F42" s="325"/>
      <c r="G42" s="8">
        <v>52540</v>
      </c>
    </row>
    <row r="43" spans="1:10" x14ac:dyDescent="0.25">
      <c r="A43" s="322" t="s">
        <v>7</v>
      </c>
      <c r="B43" s="322"/>
      <c r="C43" s="322"/>
      <c r="D43" s="322"/>
      <c r="E43" s="322"/>
      <c r="F43" s="322"/>
      <c r="G43" s="8">
        <v>3400</v>
      </c>
    </row>
    <row r="44" spans="1:10" x14ac:dyDescent="0.25">
      <c r="A44" s="322" t="s">
        <v>9</v>
      </c>
      <c r="B44" s="322"/>
      <c r="C44" s="322"/>
      <c r="D44" s="322"/>
      <c r="E44" s="322"/>
      <c r="F44" s="322"/>
      <c r="G44" s="8">
        <v>6700</v>
      </c>
    </row>
    <row r="45" spans="1:10" ht="29.45" customHeight="1" x14ac:dyDescent="0.25">
      <c r="A45" s="330" t="s">
        <v>178</v>
      </c>
      <c r="B45" s="331"/>
      <c r="C45" s="331"/>
      <c r="D45" s="331"/>
      <c r="E45" s="331"/>
      <c r="F45" s="331"/>
      <c r="G45" s="331"/>
    </row>
    <row r="46" spans="1:10" x14ac:dyDescent="0.25">
      <c r="A46" s="330" t="s">
        <v>356</v>
      </c>
      <c r="B46" s="331"/>
      <c r="C46" s="331"/>
      <c r="D46" s="331"/>
      <c r="E46" s="331"/>
      <c r="F46" s="331"/>
      <c r="G46" s="331"/>
    </row>
    <row r="47" spans="1:10" x14ac:dyDescent="0.25">
      <c r="A47" s="330" t="s">
        <v>357</v>
      </c>
      <c r="B47" s="330"/>
      <c r="C47" s="330"/>
      <c r="D47" s="330"/>
      <c r="E47" s="330"/>
      <c r="F47" s="330"/>
      <c r="G47" s="165">
        <v>0.35</v>
      </c>
    </row>
    <row r="48" spans="1:10" x14ac:dyDescent="0.25">
      <c r="E48" s="4"/>
    </row>
    <row r="49" spans="1:10" ht="15.75" thickBot="1" x14ac:dyDescent="0.3">
      <c r="A49" s="269" t="s">
        <v>16</v>
      </c>
      <c r="B49" s="269"/>
      <c r="C49" s="269"/>
      <c r="D49" s="269"/>
      <c r="E49" s="269"/>
      <c r="F49" s="269"/>
      <c r="G49" s="269"/>
    </row>
    <row r="50" spans="1:10" x14ac:dyDescent="0.25">
      <c r="A50" s="270" t="s">
        <v>10</v>
      </c>
      <c r="B50" s="271"/>
      <c r="C50" s="271"/>
      <c r="D50" s="271"/>
      <c r="E50" s="271"/>
      <c r="F50" s="271"/>
      <c r="G50" s="16">
        <f>+G36</f>
        <v>350000</v>
      </c>
    </row>
    <row r="51" spans="1:10" x14ac:dyDescent="0.25">
      <c r="A51" s="268" t="s">
        <v>11</v>
      </c>
      <c r="B51" s="269"/>
      <c r="C51" s="269"/>
      <c r="D51" s="269"/>
      <c r="E51" s="269"/>
      <c r="F51" s="269"/>
      <c r="G51" s="17">
        <f>-G37</f>
        <v>-105000</v>
      </c>
    </row>
    <row r="52" spans="1:10" x14ac:dyDescent="0.25">
      <c r="A52" s="332" t="s">
        <v>12</v>
      </c>
      <c r="B52" s="333"/>
      <c r="C52" s="333"/>
      <c r="D52" s="333"/>
      <c r="E52" s="333"/>
      <c r="F52" s="333"/>
      <c r="G52" s="56">
        <f>+SUM(G50:G51)</f>
        <v>245000</v>
      </c>
    </row>
    <row r="53" spans="1:10" x14ac:dyDescent="0.25">
      <c r="A53" s="334" t="s">
        <v>174</v>
      </c>
      <c r="B53" s="335"/>
      <c r="C53" s="335"/>
      <c r="D53" s="335"/>
      <c r="E53" s="335"/>
      <c r="F53" s="335"/>
      <c r="G53" s="35">
        <f>-G38</f>
        <v>-8000</v>
      </c>
    </row>
    <row r="54" spans="1:10" x14ac:dyDescent="0.25">
      <c r="A54" s="334" t="s">
        <v>38</v>
      </c>
      <c r="B54" s="335"/>
      <c r="C54" s="335"/>
      <c r="D54" s="335"/>
      <c r="E54" s="335"/>
      <c r="F54" s="335"/>
      <c r="G54" s="35">
        <f t="shared" ref="G54:G57" si="0">-G39</f>
        <v>-3400</v>
      </c>
    </row>
    <row r="55" spans="1:10" x14ac:dyDescent="0.25">
      <c r="A55" s="334" t="s">
        <v>175</v>
      </c>
      <c r="B55" s="335"/>
      <c r="C55" s="335"/>
      <c r="D55" s="335"/>
      <c r="E55" s="335"/>
      <c r="F55" s="335"/>
      <c r="G55" s="35">
        <f t="shared" si="0"/>
        <v>-1300</v>
      </c>
    </row>
    <row r="56" spans="1:10" x14ac:dyDescent="0.25">
      <c r="A56" s="334" t="s">
        <v>176</v>
      </c>
      <c r="B56" s="335"/>
      <c r="C56" s="335"/>
      <c r="D56" s="335"/>
      <c r="E56" s="335"/>
      <c r="F56" s="335"/>
      <c r="G56" s="35">
        <f t="shared" si="0"/>
        <v>-2800</v>
      </c>
    </row>
    <row r="57" spans="1:10" x14ac:dyDescent="0.25">
      <c r="A57" s="334" t="s">
        <v>177</v>
      </c>
      <c r="B57" s="335"/>
      <c r="C57" s="335"/>
      <c r="D57" s="335"/>
      <c r="E57" s="335"/>
      <c r="F57" s="335"/>
      <c r="G57" s="35">
        <f t="shared" si="0"/>
        <v>-52540</v>
      </c>
    </row>
    <row r="58" spans="1:10" x14ac:dyDescent="0.25">
      <c r="A58" s="268" t="s">
        <v>17</v>
      </c>
      <c r="B58" s="269"/>
      <c r="C58" s="269"/>
      <c r="D58" s="269"/>
      <c r="E58" s="269"/>
      <c r="F58" s="269"/>
      <c r="G58" s="35">
        <f>-G43</f>
        <v>-3400</v>
      </c>
      <c r="H58" s="7" t="s">
        <v>15</v>
      </c>
    </row>
    <row r="59" spans="1:10" ht="15.75" thickBot="1" x14ac:dyDescent="0.3">
      <c r="A59" s="268" t="s">
        <v>18</v>
      </c>
      <c r="B59" s="269"/>
      <c r="C59" s="269"/>
      <c r="D59" s="269"/>
      <c r="E59" s="269"/>
      <c r="F59" s="269"/>
      <c r="G59" s="35">
        <f>-G44</f>
        <v>-6700</v>
      </c>
      <c r="H59" s="7" t="s">
        <v>15</v>
      </c>
    </row>
    <row r="60" spans="1:10" x14ac:dyDescent="0.25">
      <c r="A60" s="326" t="s">
        <v>13</v>
      </c>
      <c r="B60" s="327"/>
      <c r="C60" s="327"/>
      <c r="D60" s="327"/>
      <c r="E60" s="327"/>
      <c r="F60" s="327"/>
      <c r="G60" s="57">
        <f>+SUM(G52:G59)</f>
        <v>166860</v>
      </c>
    </row>
    <row r="61" spans="1:10" ht="15.75" thickBot="1" x14ac:dyDescent="0.3">
      <c r="A61" s="328" t="s">
        <v>14</v>
      </c>
      <c r="B61" s="329"/>
      <c r="C61" s="329"/>
      <c r="D61" s="329"/>
      <c r="E61" s="329"/>
      <c r="F61" s="329"/>
      <c r="G61" s="58">
        <f>+G60*G47</f>
        <v>58400.999999999993</v>
      </c>
    </row>
    <row r="62" spans="1:10" x14ac:dyDescent="0.25">
      <c r="A62" s="253"/>
      <c r="B62" s="253"/>
      <c r="C62" s="253"/>
      <c r="D62" s="253"/>
      <c r="E62" s="253"/>
      <c r="F62" s="253"/>
      <c r="G62" s="33"/>
    </row>
    <row r="63" spans="1:10" ht="15.75" thickBot="1" x14ac:dyDescent="0.3"/>
    <row r="64" spans="1:10" ht="14.45" customHeight="1" x14ac:dyDescent="0.25">
      <c r="A64" s="309" t="s">
        <v>358</v>
      </c>
      <c r="B64" s="310"/>
      <c r="C64" s="310"/>
      <c r="D64" s="310"/>
      <c r="E64" s="310"/>
      <c r="F64" s="310"/>
      <c r="G64" s="310"/>
      <c r="H64" s="310"/>
      <c r="I64" s="310"/>
      <c r="J64" s="311"/>
    </row>
    <row r="65" spans="1:10" x14ac:dyDescent="0.25">
      <c r="A65" s="312"/>
      <c r="B65" s="313"/>
      <c r="C65" s="313"/>
      <c r="D65" s="313"/>
      <c r="E65" s="313"/>
      <c r="F65" s="313"/>
      <c r="G65" s="313"/>
      <c r="H65" s="313"/>
      <c r="I65" s="313"/>
      <c r="J65" s="314"/>
    </row>
    <row r="66" spans="1:10" ht="13.15" customHeight="1" x14ac:dyDescent="0.25">
      <c r="A66" s="312"/>
      <c r="B66" s="313"/>
      <c r="C66" s="313"/>
      <c r="D66" s="313"/>
      <c r="E66" s="313"/>
      <c r="F66" s="313"/>
      <c r="G66" s="313"/>
      <c r="H66" s="313"/>
      <c r="I66" s="313"/>
      <c r="J66" s="314"/>
    </row>
    <row r="67" spans="1:10" ht="15" hidden="1" customHeight="1" thickBot="1" x14ac:dyDescent="0.3">
      <c r="A67" s="312"/>
      <c r="B67" s="313"/>
      <c r="C67" s="313"/>
      <c r="D67" s="313"/>
      <c r="E67" s="313"/>
      <c r="F67" s="313"/>
      <c r="G67" s="313"/>
      <c r="H67" s="313"/>
      <c r="I67" s="313"/>
      <c r="J67" s="314"/>
    </row>
    <row r="68" spans="1:10" ht="15.75" thickBot="1" x14ac:dyDescent="0.3">
      <c r="A68" s="315"/>
      <c r="B68" s="316"/>
      <c r="C68" s="316"/>
      <c r="D68" s="316"/>
      <c r="E68" s="316"/>
      <c r="F68" s="316"/>
      <c r="G68" s="316"/>
      <c r="H68" s="316"/>
      <c r="I68" s="316"/>
      <c r="J68" s="317"/>
    </row>
    <row r="69" spans="1:10" x14ac:dyDescent="0.25">
      <c r="A69" s="39"/>
      <c r="B69" s="39"/>
      <c r="C69" s="39"/>
      <c r="D69" s="39"/>
      <c r="E69" s="39"/>
      <c r="F69" s="39"/>
      <c r="G69" s="39"/>
      <c r="H69" s="39"/>
      <c r="I69" s="39"/>
      <c r="J69" s="39"/>
    </row>
    <row r="70" spans="1:10" x14ac:dyDescent="0.25">
      <c r="A70" s="39"/>
      <c r="B70" s="39"/>
      <c r="C70" s="39"/>
      <c r="D70" s="39"/>
      <c r="E70" s="39"/>
      <c r="F70" s="39"/>
      <c r="G70" s="39"/>
      <c r="H70" s="39"/>
      <c r="I70" s="39"/>
      <c r="J70" s="39"/>
    </row>
  </sheetData>
  <mergeCells count="39">
    <mergeCell ref="A64:J68"/>
    <mergeCell ref="A58:F58"/>
    <mergeCell ref="A47:F47"/>
    <mergeCell ref="A54:F54"/>
    <mergeCell ref="A55:F55"/>
    <mergeCell ref="A56:F56"/>
    <mergeCell ref="A57:F57"/>
    <mergeCell ref="A1:J1"/>
    <mergeCell ref="A37:F37"/>
    <mergeCell ref="A36:F36"/>
    <mergeCell ref="A3:J3"/>
    <mergeCell ref="A38:F38"/>
    <mergeCell ref="C11:C14"/>
    <mergeCell ref="E10:E15"/>
    <mergeCell ref="A10:A16"/>
    <mergeCell ref="G7:J13"/>
    <mergeCell ref="G6:J6"/>
    <mergeCell ref="G15:J15"/>
    <mergeCell ref="A34:G34"/>
    <mergeCell ref="A33:J33"/>
    <mergeCell ref="G16:J22"/>
    <mergeCell ref="G27:J30"/>
    <mergeCell ref="G26:J26"/>
    <mergeCell ref="A43:F43"/>
    <mergeCell ref="A39:F39"/>
    <mergeCell ref="A59:F59"/>
    <mergeCell ref="A60:F60"/>
    <mergeCell ref="A61:F61"/>
    <mergeCell ref="A44:F44"/>
    <mergeCell ref="A45:G45"/>
    <mergeCell ref="A46:G46"/>
    <mergeCell ref="A50:F50"/>
    <mergeCell ref="A51:F51"/>
    <mergeCell ref="A40:F40"/>
    <mergeCell ref="A41:F41"/>
    <mergeCell ref="A42:F42"/>
    <mergeCell ref="A49:G49"/>
    <mergeCell ref="A52:F52"/>
    <mergeCell ref="A53:F53"/>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&amp;L&amp;"-,Negrita"&amp;K00-043GUÍA DE TRABAJOS PRÁCTICOS.
Unidad VI&amp;R&amp;"-,Negrita"&amp;K00-044Carolina Arzubi</oddHeader>
    <oddFooter>&amp;L&amp;G &amp;C&amp;"-,Negrita"&amp;K00-048UCC. FACEA. 
IMPUESTOS I. Cát. "B"&amp;R&amp;"-,Negrita"&amp;K00-048Página &amp;P de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topLeftCell="A28" zoomScale="110" zoomScaleNormal="110" workbookViewId="0">
      <selection activeCell="A30" sqref="A30:XFD30"/>
    </sheetView>
  </sheetViews>
  <sheetFormatPr baseColWidth="10" defaultColWidth="11.5703125" defaultRowHeight="15" x14ac:dyDescent="0.25"/>
  <cols>
    <col min="1" max="3" width="11.5703125" style="1"/>
    <col min="4" max="4" width="12.28515625" style="1" customWidth="1"/>
    <col min="5" max="5" width="13" style="1" bestFit="1" customWidth="1"/>
    <col min="6" max="16384" width="11.5703125" style="1"/>
  </cols>
  <sheetData>
    <row r="1" spans="1:11" ht="15.75" x14ac:dyDescent="0.25">
      <c r="A1" s="283" t="s">
        <v>19</v>
      </c>
      <c r="B1" s="283"/>
      <c r="C1" s="283"/>
      <c r="D1" s="283"/>
      <c r="E1" s="283"/>
      <c r="F1" s="283"/>
      <c r="G1" s="283"/>
      <c r="H1" s="283"/>
      <c r="I1" s="283"/>
      <c r="J1" s="283"/>
      <c r="K1" s="283"/>
    </row>
    <row r="2" spans="1:11" ht="15.75" thickBot="1" x14ac:dyDescent="0.3"/>
    <row r="3" spans="1:11" x14ac:dyDescent="0.25">
      <c r="A3" s="277" t="s">
        <v>199</v>
      </c>
      <c r="B3" s="382"/>
      <c r="C3" s="382"/>
      <c r="D3" s="382"/>
      <c r="E3" s="382"/>
      <c r="F3" s="382"/>
      <c r="G3" s="382"/>
      <c r="H3" s="382"/>
      <c r="I3" s="382"/>
      <c r="J3" s="382"/>
      <c r="K3" s="383"/>
    </row>
    <row r="4" spans="1:11" ht="15.75" thickBot="1" x14ac:dyDescent="0.3">
      <c r="A4" s="384"/>
      <c r="B4" s="385"/>
      <c r="C4" s="385"/>
      <c r="D4" s="385"/>
      <c r="E4" s="385"/>
      <c r="F4" s="385"/>
      <c r="G4" s="385"/>
      <c r="H4" s="385"/>
      <c r="I4" s="385"/>
      <c r="J4" s="385"/>
      <c r="K4" s="386"/>
    </row>
    <row r="6" spans="1:11" x14ac:dyDescent="0.25">
      <c r="A6" s="2" t="s">
        <v>0</v>
      </c>
    </row>
    <row r="8" spans="1:11" x14ac:dyDescent="0.25">
      <c r="A8" s="276" t="s">
        <v>181</v>
      </c>
      <c r="B8" s="276"/>
      <c r="C8" s="276"/>
      <c r="D8" s="276"/>
      <c r="E8" s="43">
        <v>60000</v>
      </c>
    </row>
    <row r="9" spans="1:11" x14ac:dyDescent="0.25">
      <c r="A9" s="276" t="s">
        <v>182</v>
      </c>
      <c r="B9" s="276"/>
      <c r="C9" s="276"/>
      <c r="D9" s="276"/>
      <c r="E9" s="43">
        <v>115000</v>
      </c>
    </row>
    <row r="10" spans="1:11" x14ac:dyDescent="0.25">
      <c r="A10" s="276" t="s">
        <v>183</v>
      </c>
      <c r="B10" s="276"/>
      <c r="C10" s="276"/>
      <c r="D10" s="276"/>
      <c r="E10" s="43">
        <v>108000</v>
      </c>
    </row>
    <row r="11" spans="1:11" x14ac:dyDescent="0.25">
      <c r="A11" s="276" t="s">
        <v>184</v>
      </c>
      <c r="B11" s="276"/>
      <c r="C11" s="276"/>
      <c r="D11" s="276"/>
      <c r="E11" s="60">
        <v>5</v>
      </c>
      <c r="F11" s="10"/>
    </row>
    <row r="12" spans="1:11" x14ac:dyDescent="0.25">
      <c r="A12" s="276" t="s">
        <v>195</v>
      </c>
      <c r="B12" s="276"/>
      <c r="C12" s="276"/>
      <c r="D12" s="276"/>
      <c r="E12" s="60">
        <v>4</v>
      </c>
      <c r="F12" s="10"/>
    </row>
    <row r="13" spans="1:11" ht="29.45" customHeight="1" x14ac:dyDescent="0.25">
      <c r="A13" s="275" t="s">
        <v>185</v>
      </c>
      <c r="B13" s="387"/>
      <c r="C13" s="387"/>
      <c r="D13" s="387"/>
      <c r="E13" s="60">
        <v>3</v>
      </c>
      <c r="F13" s="10"/>
    </row>
    <row r="14" spans="1:11" x14ac:dyDescent="0.25">
      <c r="A14" s="276" t="s">
        <v>196</v>
      </c>
      <c r="B14" s="276"/>
      <c r="C14" s="276"/>
      <c r="D14" s="276"/>
      <c r="E14" s="60">
        <v>1</v>
      </c>
      <c r="F14" s="10"/>
    </row>
    <row r="15" spans="1:11" x14ac:dyDescent="0.25">
      <c r="F15" s="10"/>
    </row>
    <row r="16" spans="1:11" x14ac:dyDescent="0.25">
      <c r="A16" s="284" t="s">
        <v>20</v>
      </c>
      <c r="B16" s="284"/>
      <c r="C16" s="284"/>
      <c r="D16" s="284"/>
      <c r="E16" s="284"/>
      <c r="F16" s="284"/>
      <c r="G16" s="284"/>
      <c r="H16" s="284"/>
      <c r="I16" s="284"/>
      <c r="J16" s="284"/>
      <c r="K16" s="284"/>
    </row>
    <row r="18" spans="1:5" x14ac:dyDescent="0.25">
      <c r="A18" s="284" t="s">
        <v>35</v>
      </c>
      <c r="B18" s="284"/>
      <c r="C18" s="284"/>
      <c r="D18" s="284"/>
      <c r="E18" s="284"/>
    </row>
    <row r="19" spans="1:5" ht="15.75" thickBot="1" x14ac:dyDescent="0.3">
      <c r="A19" s="2"/>
    </row>
    <row r="20" spans="1:5" x14ac:dyDescent="0.25">
      <c r="A20" s="270" t="s">
        <v>186</v>
      </c>
      <c r="B20" s="271"/>
      <c r="C20" s="271"/>
      <c r="D20" s="22">
        <f>+E9/E11</f>
        <v>23000</v>
      </c>
      <c r="E20" s="19" t="s">
        <v>15</v>
      </c>
    </row>
    <row r="21" spans="1:5" ht="15.75" thickBot="1" x14ac:dyDescent="0.3">
      <c r="A21" s="297" t="s">
        <v>187</v>
      </c>
      <c r="B21" s="298"/>
      <c r="C21" s="298"/>
      <c r="D21" s="23">
        <f>+E9-(D20*E13)</f>
        <v>46000</v>
      </c>
      <c r="E21" s="7" t="s">
        <v>34</v>
      </c>
    </row>
    <row r="23" spans="1:5" x14ac:dyDescent="0.25">
      <c r="A23" s="284" t="s">
        <v>21</v>
      </c>
      <c r="B23" s="284"/>
      <c r="C23" s="284"/>
      <c r="D23" s="284"/>
      <c r="E23" s="284"/>
    </row>
    <row r="24" spans="1:5" ht="15.75" thickBot="1" x14ac:dyDescent="0.3"/>
    <row r="25" spans="1:5" x14ac:dyDescent="0.25">
      <c r="A25" s="345" t="s">
        <v>192</v>
      </c>
      <c r="B25" s="346"/>
      <c r="C25" s="346"/>
      <c r="D25" s="347"/>
    </row>
    <row r="26" spans="1:5" x14ac:dyDescent="0.25">
      <c r="A26" s="268" t="s">
        <v>183</v>
      </c>
      <c r="B26" s="269"/>
      <c r="C26" s="269"/>
      <c r="D26" s="17">
        <f>+E10</f>
        <v>108000</v>
      </c>
    </row>
    <row r="27" spans="1:5" ht="15.75" thickBot="1" x14ac:dyDescent="0.3">
      <c r="A27" s="297" t="s">
        <v>188</v>
      </c>
      <c r="B27" s="298"/>
      <c r="C27" s="298"/>
      <c r="D27" s="24">
        <f>+D21</f>
        <v>46000</v>
      </c>
    </row>
    <row r="28" spans="1:5" ht="15.75" thickBot="1" x14ac:dyDescent="0.3">
      <c r="A28" s="343" t="s">
        <v>22</v>
      </c>
      <c r="B28" s="344"/>
      <c r="C28" s="344"/>
      <c r="D28" s="18">
        <f>+D26-D27</f>
        <v>62000</v>
      </c>
    </row>
    <row r="29" spans="1:5" x14ac:dyDescent="0.25">
      <c r="A29" s="254"/>
      <c r="B29" s="254"/>
      <c r="C29" s="254"/>
      <c r="D29" s="33"/>
    </row>
    <row r="30" spans="1:5" x14ac:dyDescent="0.25">
      <c r="A30" s="256"/>
      <c r="B30" s="256"/>
      <c r="C30" s="256"/>
      <c r="D30" s="33"/>
    </row>
    <row r="31" spans="1:5" ht="15.75" thickBot="1" x14ac:dyDescent="0.3">
      <c r="A31" s="264"/>
      <c r="B31" s="264"/>
      <c r="C31" s="264"/>
      <c r="D31" s="20"/>
    </row>
    <row r="32" spans="1:5" x14ac:dyDescent="0.25">
      <c r="A32" s="345" t="s">
        <v>189</v>
      </c>
      <c r="B32" s="346"/>
      <c r="C32" s="346"/>
      <c r="D32" s="347"/>
    </row>
    <row r="33" spans="1:8" ht="15.75" thickBot="1" x14ac:dyDescent="0.3">
      <c r="A33" s="268" t="s">
        <v>190</v>
      </c>
      <c r="B33" s="335"/>
      <c r="C33" s="335"/>
      <c r="D33" s="25">
        <f>+E8</f>
        <v>60000</v>
      </c>
    </row>
    <row r="34" spans="1:8" ht="15.75" thickBot="1" x14ac:dyDescent="0.3">
      <c r="A34" s="378" t="s">
        <v>191</v>
      </c>
      <c r="B34" s="344"/>
      <c r="C34" s="344"/>
      <c r="D34" s="31">
        <f>+D33/E11</f>
        <v>12000</v>
      </c>
    </row>
    <row r="35" spans="1:8" ht="15.75" thickBot="1" x14ac:dyDescent="0.3"/>
    <row r="36" spans="1:8" x14ac:dyDescent="0.25">
      <c r="A36" s="363" t="s">
        <v>37</v>
      </c>
      <c r="B36" s="364"/>
      <c r="C36" s="364"/>
      <c r="D36" s="364"/>
      <c r="E36" s="364"/>
      <c r="F36" s="364"/>
      <c r="G36" s="364"/>
      <c r="H36" s="365"/>
    </row>
    <row r="37" spans="1:8" x14ac:dyDescent="0.25">
      <c r="A37" s="366" t="s">
        <v>41</v>
      </c>
      <c r="B37" s="367"/>
      <c r="C37" s="367"/>
      <c r="D37" s="51" t="s">
        <v>42</v>
      </c>
      <c r="E37" s="51" t="s">
        <v>43</v>
      </c>
      <c r="F37" s="51" t="s">
        <v>44</v>
      </c>
      <c r="G37" s="51" t="s">
        <v>45</v>
      </c>
      <c r="H37" s="27" t="s">
        <v>46</v>
      </c>
    </row>
    <row r="38" spans="1:8" x14ac:dyDescent="0.25">
      <c r="A38" s="361" t="s">
        <v>180</v>
      </c>
      <c r="B38" s="362"/>
      <c r="C38" s="362"/>
      <c r="D38" s="37">
        <f>-D34</f>
        <v>-12000</v>
      </c>
      <c r="E38" s="37">
        <f>D38</f>
        <v>-12000</v>
      </c>
      <c r="F38" s="37">
        <f t="shared" ref="F38:H38" si="0">E38</f>
        <v>-12000</v>
      </c>
      <c r="G38" s="37">
        <f t="shared" si="0"/>
        <v>-12000</v>
      </c>
      <c r="H38" s="59">
        <f t="shared" si="0"/>
        <v>-12000</v>
      </c>
    </row>
    <row r="39" spans="1:8" x14ac:dyDescent="0.25">
      <c r="A39" s="361" t="s">
        <v>179</v>
      </c>
      <c r="B39" s="362"/>
      <c r="C39" s="362"/>
      <c r="D39" s="8">
        <f>+D28</f>
        <v>62000</v>
      </c>
      <c r="E39" s="8">
        <v>0</v>
      </c>
      <c r="F39" s="8">
        <v>0</v>
      </c>
      <c r="G39" s="8">
        <v>0</v>
      </c>
      <c r="H39" s="28">
        <v>0</v>
      </c>
    </row>
    <row r="40" spans="1:8" ht="15.75" thickBot="1" x14ac:dyDescent="0.3">
      <c r="A40" s="375" t="s">
        <v>40</v>
      </c>
      <c r="B40" s="376"/>
      <c r="C40" s="377"/>
      <c r="D40" s="29">
        <f>SUM(D38:D39)</f>
        <v>50000</v>
      </c>
      <c r="E40" s="29">
        <f>SUM(E38:E39)</f>
        <v>-12000</v>
      </c>
      <c r="F40" s="29">
        <f>SUM(F38:F39)</f>
        <v>-12000</v>
      </c>
      <c r="G40" s="29">
        <f>SUM(G38:G39)</f>
        <v>-12000</v>
      </c>
      <c r="H40" s="50">
        <f>SUM(H38:H39)</f>
        <v>-12000</v>
      </c>
    </row>
    <row r="42" spans="1:8" x14ac:dyDescent="0.25">
      <c r="A42" s="284" t="s">
        <v>353</v>
      </c>
      <c r="B42" s="284"/>
      <c r="C42" s="284"/>
      <c r="D42" s="284"/>
      <c r="E42" s="284"/>
    </row>
    <row r="43" spans="1:8" ht="15.75" thickBot="1" x14ac:dyDescent="0.3">
      <c r="A43" s="9"/>
      <c r="B43" s="9"/>
      <c r="C43" s="9"/>
      <c r="D43" s="9"/>
      <c r="E43" s="9"/>
      <c r="F43" s="10"/>
    </row>
    <row r="44" spans="1:8" x14ac:dyDescent="0.25">
      <c r="A44" s="345" t="s">
        <v>192</v>
      </c>
      <c r="B44" s="346"/>
      <c r="C44" s="346"/>
      <c r="D44" s="347"/>
      <c r="E44" s="9"/>
      <c r="F44" s="10"/>
    </row>
    <row r="45" spans="1:8" x14ac:dyDescent="0.25">
      <c r="A45" s="268" t="s">
        <v>183</v>
      </c>
      <c r="B45" s="269"/>
      <c r="C45" s="269"/>
      <c r="D45" s="17">
        <f>+E10</f>
        <v>108000</v>
      </c>
      <c r="E45" s="9"/>
      <c r="F45" s="10"/>
    </row>
    <row r="46" spans="1:8" ht="15.75" thickBot="1" x14ac:dyDescent="0.3">
      <c r="A46" s="297" t="s">
        <v>188</v>
      </c>
      <c r="B46" s="298"/>
      <c r="C46" s="298"/>
      <c r="D46" s="24">
        <f>+D21</f>
        <v>46000</v>
      </c>
      <c r="E46" s="9"/>
      <c r="F46" s="10"/>
    </row>
    <row r="47" spans="1:8" ht="15.75" thickBot="1" x14ac:dyDescent="0.3">
      <c r="A47" s="343" t="s">
        <v>22</v>
      </c>
      <c r="B47" s="344"/>
      <c r="C47" s="344"/>
      <c r="D47" s="18">
        <f>+D45-D46</f>
        <v>62000</v>
      </c>
      <c r="E47" s="9"/>
      <c r="F47" s="10"/>
    </row>
    <row r="48" spans="1:8" ht="15.75" thickBot="1" x14ac:dyDescent="0.3">
      <c r="A48" s="21"/>
      <c r="B48" s="21"/>
      <c r="C48" s="21"/>
      <c r="D48" s="20"/>
      <c r="E48" s="9"/>
      <c r="F48" s="10"/>
    </row>
    <row r="49" spans="1:9" x14ac:dyDescent="0.25">
      <c r="A49" s="345" t="s">
        <v>189</v>
      </c>
      <c r="B49" s="346"/>
      <c r="C49" s="346"/>
      <c r="D49" s="347"/>
      <c r="E49" s="9"/>
      <c r="F49" s="10"/>
    </row>
    <row r="50" spans="1:9" x14ac:dyDescent="0.25">
      <c r="A50" s="268" t="s">
        <v>190</v>
      </c>
      <c r="B50" s="335"/>
      <c r="C50" s="335"/>
      <c r="D50" s="25">
        <f>+E8</f>
        <v>60000</v>
      </c>
      <c r="E50" s="9"/>
      <c r="F50" s="10"/>
    </row>
    <row r="51" spans="1:9" x14ac:dyDescent="0.25">
      <c r="A51" s="268" t="s">
        <v>47</v>
      </c>
      <c r="B51" s="269"/>
      <c r="C51" s="269"/>
      <c r="D51" s="61">
        <f>+D50</f>
        <v>60000</v>
      </c>
      <c r="E51" s="34" t="s">
        <v>49</v>
      </c>
      <c r="F51" s="10"/>
    </row>
    <row r="52" spans="1:9" ht="15.75" thickBot="1" x14ac:dyDescent="0.3">
      <c r="A52" s="328" t="s">
        <v>48</v>
      </c>
      <c r="B52" s="329"/>
      <c r="C52" s="329"/>
      <c r="D52" s="30">
        <f>+D50-D51</f>
        <v>0</v>
      </c>
      <c r="E52" s="9"/>
      <c r="F52" s="10"/>
    </row>
    <row r="53" spans="1:9" x14ac:dyDescent="0.25">
      <c r="A53" s="268" t="s">
        <v>191</v>
      </c>
      <c r="B53" s="335"/>
      <c r="C53" s="335"/>
      <c r="D53" s="35">
        <f>+D52/E11</f>
        <v>0</v>
      </c>
      <c r="E53" s="9"/>
      <c r="F53" s="10"/>
    </row>
    <row r="54" spans="1:9" ht="15.75" thickBot="1" x14ac:dyDescent="0.3">
      <c r="A54" s="297" t="s">
        <v>50</v>
      </c>
      <c r="B54" s="298"/>
      <c r="C54" s="298"/>
      <c r="D54" s="26">
        <f>+D47-D51</f>
        <v>2000</v>
      </c>
      <c r="E54" s="34" t="s">
        <v>51</v>
      </c>
      <c r="F54" s="10"/>
    </row>
    <row r="55" spans="1:9" ht="15.75" thickBot="1" x14ac:dyDescent="0.3">
      <c r="A55" s="9"/>
      <c r="B55" s="9"/>
      <c r="C55" s="9"/>
      <c r="D55" s="9"/>
      <c r="E55" s="9"/>
      <c r="F55" s="10"/>
    </row>
    <row r="56" spans="1:9" x14ac:dyDescent="0.25">
      <c r="A56" s="363" t="s">
        <v>37</v>
      </c>
      <c r="B56" s="364"/>
      <c r="C56" s="364"/>
      <c r="D56" s="364"/>
      <c r="E56" s="364"/>
      <c r="F56" s="364"/>
      <c r="G56" s="364"/>
      <c r="H56" s="365"/>
    </row>
    <row r="57" spans="1:9" x14ac:dyDescent="0.25">
      <c r="A57" s="366" t="s">
        <v>41</v>
      </c>
      <c r="B57" s="367"/>
      <c r="C57" s="367"/>
      <c r="D57" s="51" t="s">
        <v>42</v>
      </c>
      <c r="E57" s="51" t="s">
        <v>43</v>
      </c>
      <c r="F57" s="51" t="s">
        <v>44</v>
      </c>
      <c r="G57" s="51" t="s">
        <v>45</v>
      </c>
      <c r="H57" s="27" t="s">
        <v>46</v>
      </c>
    </row>
    <row r="58" spans="1:9" x14ac:dyDescent="0.25">
      <c r="A58" s="361" t="s">
        <v>180</v>
      </c>
      <c r="B58" s="362"/>
      <c r="C58" s="362"/>
      <c r="D58" s="37">
        <f>-D53</f>
        <v>0</v>
      </c>
      <c r="E58" s="37">
        <f>D58</f>
        <v>0</v>
      </c>
      <c r="F58" s="37">
        <f t="shared" ref="F58:H58" si="1">E58</f>
        <v>0</v>
      </c>
      <c r="G58" s="37">
        <f t="shared" si="1"/>
        <v>0</v>
      </c>
      <c r="H58" s="59">
        <f t="shared" si="1"/>
        <v>0</v>
      </c>
    </row>
    <row r="59" spans="1:9" x14ac:dyDescent="0.25">
      <c r="A59" s="361" t="s">
        <v>179</v>
      </c>
      <c r="B59" s="362"/>
      <c r="C59" s="362"/>
      <c r="D59" s="8">
        <f>+D54</f>
        <v>2000</v>
      </c>
      <c r="E59" s="8">
        <v>0</v>
      </c>
      <c r="F59" s="8">
        <v>0</v>
      </c>
      <c r="G59" s="8">
        <v>0</v>
      </c>
      <c r="H59" s="28">
        <v>0</v>
      </c>
    </row>
    <row r="60" spans="1:9" ht="15.75" thickBot="1" x14ac:dyDescent="0.3">
      <c r="A60" s="355" t="s">
        <v>40</v>
      </c>
      <c r="B60" s="356"/>
      <c r="C60" s="356"/>
      <c r="D60" s="29">
        <f>SUM(D58:D59)</f>
        <v>2000</v>
      </c>
      <c r="E60" s="29">
        <f>SUM(E58:E59)</f>
        <v>0</v>
      </c>
      <c r="F60" s="29">
        <f>SUM(F58:F59)</f>
        <v>0</v>
      </c>
      <c r="G60" s="29">
        <f>SUM(G58:G59)</f>
        <v>0</v>
      </c>
      <c r="H60" s="50">
        <f>SUM(H58:H59)</f>
        <v>0</v>
      </c>
    </row>
    <row r="61" spans="1:9" ht="15.75" thickBot="1" x14ac:dyDescent="0.3">
      <c r="A61" s="53"/>
      <c r="B61" s="53"/>
      <c r="C61" s="53"/>
      <c r="D61" s="33"/>
      <c r="E61" s="33"/>
      <c r="F61" s="33"/>
      <c r="G61" s="33"/>
      <c r="H61" s="33"/>
    </row>
    <row r="62" spans="1:9" x14ac:dyDescent="0.25">
      <c r="A62" s="379" t="s">
        <v>200</v>
      </c>
      <c r="B62" s="380"/>
      <c r="C62" s="380"/>
      <c r="D62" s="380"/>
      <c r="E62" s="380"/>
      <c r="F62" s="380"/>
      <c r="G62" s="380"/>
      <c r="H62" s="380"/>
      <c r="I62" s="381"/>
    </row>
    <row r="63" spans="1:9" ht="14.45" customHeight="1" x14ac:dyDescent="0.25">
      <c r="A63" s="388" t="s">
        <v>201</v>
      </c>
      <c r="B63" s="389"/>
      <c r="C63" s="389"/>
      <c r="D63" s="389"/>
      <c r="E63" s="389"/>
      <c r="F63" s="389"/>
      <c r="G63" s="389"/>
      <c r="H63" s="389"/>
      <c r="I63" s="390"/>
    </row>
    <row r="64" spans="1:9" x14ac:dyDescent="0.25">
      <c r="A64" s="388"/>
      <c r="B64" s="389"/>
      <c r="C64" s="389"/>
      <c r="D64" s="389"/>
      <c r="E64" s="389"/>
      <c r="F64" s="389"/>
      <c r="G64" s="389"/>
      <c r="H64" s="389"/>
      <c r="I64" s="390"/>
    </row>
    <row r="65" spans="1:11" x14ac:dyDescent="0.25">
      <c r="A65" s="366" t="s">
        <v>41</v>
      </c>
      <c r="B65" s="367"/>
      <c r="C65" s="367"/>
      <c r="D65" s="367"/>
      <c r="E65" s="51" t="s">
        <v>42</v>
      </c>
      <c r="F65" s="51" t="s">
        <v>43</v>
      </c>
      <c r="G65" s="51" t="s">
        <v>44</v>
      </c>
      <c r="H65" s="51" t="s">
        <v>45</v>
      </c>
      <c r="I65" s="27" t="s">
        <v>46</v>
      </c>
    </row>
    <row r="66" spans="1:11" x14ac:dyDescent="0.25">
      <c r="A66" s="394" t="s">
        <v>180</v>
      </c>
      <c r="B66" s="395"/>
      <c r="C66" s="395"/>
      <c r="D66" s="395"/>
      <c r="E66" s="62">
        <v>-12000</v>
      </c>
      <c r="F66" s="62">
        <v>-12000</v>
      </c>
      <c r="G66" s="62">
        <v>-12000</v>
      </c>
      <c r="H66" s="62">
        <v>-12000</v>
      </c>
      <c r="I66" s="65">
        <v>-12000</v>
      </c>
    </row>
    <row r="67" spans="1:11" x14ac:dyDescent="0.25">
      <c r="A67" s="394" t="s">
        <v>179</v>
      </c>
      <c r="B67" s="395"/>
      <c r="C67" s="395"/>
      <c r="D67" s="395"/>
      <c r="E67" s="62">
        <v>62000</v>
      </c>
      <c r="F67" s="62">
        <v>0</v>
      </c>
      <c r="G67" s="62">
        <v>0</v>
      </c>
      <c r="H67" s="62">
        <v>0</v>
      </c>
      <c r="I67" s="65">
        <v>0</v>
      </c>
    </row>
    <row r="68" spans="1:11" ht="15.75" thickBot="1" x14ac:dyDescent="0.3">
      <c r="A68" s="396" t="s">
        <v>40</v>
      </c>
      <c r="B68" s="397"/>
      <c r="C68" s="397"/>
      <c r="D68" s="397"/>
      <c r="E68" s="29">
        <v>50000</v>
      </c>
      <c r="F68" s="29">
        <v>-12000</v>
      </c>
      <c r="G68" s="29">
        <v>-12000</v>
      </c>
      <c r="H68" s="29">
        <v>-12000</v>
      </c>
      <c r="I68" s="50">
        <v>-12000</v>
      </c>
    </row>
    <row r="69" spans="1:11" ht="14.45" customHeight="1" x14ac:dyDescent="0.25">
      <c r="A69" s="388" t="s">
        <v>202</v>
      </c>
      <c r="B69" s="389"/>
      <c r="C69" s="389"/>
      <c r="D69" s="389"/>
      <c r="E69" s="389"/>
      <c r="F69" s="389"/>
      <c r="G69" s="389"/>
      <c r="H69" s="389"/>
      <c r="I69" s="390"/>
    </row>
    <row r="70" spans="1:11" x14ac:dyDescent="0.25">
      <c r="A70" s="391"/>
      <c r="B70" s="392"/>
      <c r="C70" s="392"/>
      <c r="D70" s="392"/>
      <c r="E70" s="392"/>
      <c r="F70" s="392"/>
      <c r="G70" s="392"/>
      <c r="H70" s="392"/>
      <c r="I70" s="393"/>
    </row>
    <row r="71" spans="1:11" x14ac:dyDescent="0.25">
      <c r="A71" s="366" t="s">
        <v>41</v>
      </c>
      <c r="B71" s="367"/>
      <c r="C71" s="367"/>
      <c r="D71" s="367"/>
      <c r="E71" s="63" t="s">
        <v>42</v>
      </c>
      <c r="F71" s="63" t="s">
        <v>43</v>
      </c>
      <c r="G71" s="63" t="s">
        <v>44</v>
      </c>
      <c r="H71" s="63" t="s">
        <v>45</v>
      </c>
      <c r="I71" s="66" t="s">
        <v>46</v>
      </c>
    </row>
    <row r="72" spans="1:11" x14ac:dyDescent="0.25">
      <c r="A72" s="404" t="s">
        <v>180</v>
      </c>
      <c r="B72" s="322"/>
      <c r="C72" s="322"/>
      <c r="D72" s="322"/>
      <c r="E72" s="8">
        <v>0</v>
      </c>
      <c r="F72" s="8">
        <v>0</v>
      </c>
      <c r="G72" s="8">
        <v>0</v>
      </c>
      <c r="H72" s="8">
        <v>0</v>
      </c>
      <c r="I72" s="28">
        <v>0</v>
      </c>
    </row>
    <row r="73" spans="1:11" x14ac:dyDescent="0.25">
      <c r="A73" s="394" t="s">
        <v>179</v>
      </c>
      <c r="B73" s="395"/>
      <c r="C73" s="395"/>
      <c r="D73" s="395"/>
      <c r="E73" s="62">
        <v>2000</v>
      </c>
      <c r="F73" s="62">
        <v>0</v>
      </c>
      <c r="G73" s="62">
        <v>0</v>
      </c>
      <c r="H73" s="62">
        <v>0</v>
      </c>
      <c r="I73" s="65">
        <v>0</v>
      </c>
    </row>
    <row r="74" spans="1:11" ht="15.75" thickBot="1" x14ac:dyDescent="0.3">
      <c r="A74" s="400" t="s">
        <v>40</v>
      </c>
      <c r="B74" s="401"/>
      <c r="C74" s="401"/>
      <c r="D74" s="401"/>
      <c r="E74" s="64">
        <v>2000</v>
      </c>
      <c r="F74" s="64">
        <v>0</v>
      </c>
      <c r="G74" s="64">
        <v>0</v>
      </c>
      <c r="H74" s="64">
        <v>0</v>
      </c>
      <c r="I74" s="67">
        <v>0</v>
      </c>
    </row>
    <row r="75" spans="1:11" x14ac:dyDescent="0.25">
      <c r="A75" s="398" t="s">
        <v>323</v>
      </c>
      <c r="B75" s="399"/>
      <c r="C75" s="399"/>
      <c r="D75" s="399"/>
      <c r="E75" s="92">
        <f>+E68-E74</f>
        <v>48000</v>
      </c>
      <c r="F75" s="92">
        <f>+F68-F74</f>
        <v>-12000</v>
      </c>
      <c r="G75" s="92">
        <f>+G68-G74</f>
        <v>-12000</v>
      </c>
      <c r="H75" s="92">
        <f>+H68-H74</f>
        <v>-12000</v>
      </c>
      <c r="I75" s="93">
        <f>+I68-I74</f>
        <v>-12000</v>
      </c>
    </row>
    <row r="76" spans="1:11" ht="15.75" thickBot="1" x14ac:dyDescent="0.3">
      <c r="A76" s="402" t="s">
        <v>203</v>
      </c>
      <c r="B76" s="403"/>
      <c r="C76" s="403"/>
      <c r="D76" s="403"/>
      <c r="E76" s="94">
        <f>+E75</f>
        <v>48000</v>
      </c>
      <c r="F76" s="94">
        <f>+SUM(E76,F75)</f>
        <v>36000</v>
      </c>
      <c r="G76" s="94">
        <f>SUM(F76,G75)</f>
        <v>24000</v>
      </c>
      <c r="H76" s="94">
        <f>+SUM(G76,H75)</f>
        <v>12000</v>
      </c>
      <c r="I76" s="95">
        <f>+SUM(H76,I75)</f>
        <v>0</v>
      </c>
    </row>
    <row r="77" spans="1:11" ht="15.75" thickBot="1" x14ac:dyDescent="0.3">
      <c r="A77" s="46"/>
      <c r="B77" s="46"/>
      <c r="C77" s="46"/>
      <c r="D77" s="87"/>
      <c r="E77" s="87"/>
      <c r="F77" s="87"/>
      <c r="G77" s="87"/>
      <c r="H77" s="87"/>
      <c r="I77" s="10"/>
    </row>
    <row r="78" spans="1:11" x14ac:dyDescent="0.25">
      <c r="A78" s="368" t="s">
        <v>36</v>
      </c>
      <c r="B78" s="369"/>
      <c r="C78" s="369"/>
      <c r="D78" s="369"/>
      <c r="E78" s="369"/>
      <c r="F78" s="369"/>
      <c r="G78" s="369"/>
      <c r="H78" s="369"/>
      <c r="I78" s="369"/>
      <c r="J78" s="369"/>
      <c r="K78" s="370"/>
    </row>
    <row r="79" spans="1:11" x14ac:dyDescent="0.25">
      <c r="A79" s="268" t="s">
        <v>193</v>
      </c>
      <c r="B79" s="269"/>
      <c r="C79" s="269"/>
      <c r="D79" s="269"/>
      <c r="E79" s="269"/>
      <c r="F79" s="269"/>
      <c r="G79" s="269"/>
      <c r="H79" s="269"/>
      <c r="I79" s="269"/>
      <c r="J79" s="269"/>
      <c r="K79" s="296"/>
    </row>
    <row r="80" spans="1:11" x14ac:dyDescent="0.25">
      <c r="A80" s="371" t="s">
        <v>194</v>
      </c>
      <c r="B80" s="372"/>
      <c r="C80" s="372"/>
      <c r="D80" s="372"/>
      <c r="E80" s="372"/>
      <c r="F80" s="372"/>
      <c r="G80" s="372"/>
      <c r="H80" s="372"/>
      <c r="I80" s="372"/>
      <c r="J80" s="372"/>
      <c r="K80" s="373"/>
    </row>
    <row r="81" spans="1:11" x14ac:dyDescent="0.25">
      <c r="A81" s="374"/>
      <c r="B81" s="372"/>
      <c r="C81" s="372"/>
      <c r="D81" s="372"/>
      <c r="E81" s="372"/>
      <c r="F81" s="372"/>
      <c r="G81" s="372"/>
      <c r="H81" s="372"/>
      <c r="I81" s="372"/>
      <c r="J81" s="372"/>
      <c r="K81" s="373"/>
    </row>
    <row r="82" spans="1:11" x14ac:dyDescent="0.25">
      <c r="A82" s="374"/>
      <c r="B82" s="372"/>
      <c r="C82" s="372"/>
      <c r="D82" s="372"/>
      <c r="E82" s="372"/>
      <c r="F82" s="372"/>
      <c r="G82" s="372"/>
      <c r="H82" s="372"/>
      <c r="I82" s="372"/>
      <c r="J82" s="372"/>
      <c r="K82" s="373"/>
    </row>
    <row r="83" spans="1:11" x14ac:dyDescent="0.25">
      <c r="A83" s="374"/>
      <c r="B83" s="372"/>
      <c r="C83" s="372"/>
      <c r="D83" s="372"/>
      <c r="E83" s="372"/>
      <c r="F83" s="372"/>
      <c r="G83" s="372"/>
      <c r="H83" s="372"/>
      <c r="I83" s="372"/>
      <c r="J83" s="372"/>
      <c r="K83" s="373"/>
    </row>
    <row r="84" spans="1:11" x14ac:dyDescent="0.25">
      <c r="A84" s="357" t="s">
        <v>197</v>
      </c>
      <c r="B84" s="358"/>
      <c r="C84" s="358"/>
      <c r="D84" s="358"/>
      <c r="E84" s="358"/>
      <c r="F84" s="358"/>
      <c r="G84" s="358"/>
      <c r="H84" s="358"/>
      <c r="I84" s="358"/>
      <c r="J84" s="358"/>
      <c r="K84" s="359"/>
    </row>
    <row r="85" spans="1:11" x14ac:dyDescent="0.25">
      <c r="A85" s="360"/>
      <c r="B85" s="358"/>
      <c r="C85" s="358"/>
      <c r="D85" s="358"/>
      <c r="E85" s="358"/>
      <c r="F85" s="358"/>
      <c r="G85" s="358"/>
      <c r="H85" s="358"/>
      <c r="I85" s="358"/>
      <c r="J85" s="358"/>
      <c r="K85" s="359"/>
    </row>
    <row r="86" spans="1:11" x14ac:dyDescent="0.25">
      <c r="A86" s="360"/>
      <c r="B86" s="358"/>
      <c r="C86" s="358"/>
      <c r="D86" s="358"/>
      <c r="E86" s="358"/>
      <c r="F86" s="358"/>
      <c r="G86" s="358"/>
      <c r="H86" s="358"/>
      <c r="I86" s="358"/>
      <c r="J86" s="358"/>
      <c r="K86" s="359"/>
    </row>
    <row r="87" spans="1:11" x14ac:dyDescent="0.25">
      <c r="A87" s="348" t="s">
        <v>198</v>
      </c>
      <c r="B87" s="349"/>
      <c r="C87" s="349"/>
      <c r="D87" s="349"/>
      <c r="E87" s="349"/>
      <c r="F87" s="349"/>
      <c r="G87" s="349"/>
      <c r="H87" s="349"/>
      <c r="I87" s="349"/>
      <c r="J87" s="349"/>
      <c r="K87" s="350"/>
    </row>
    <row r="88" spans="1:11" x14ac:dyDescent="0.25">
      <c r="A88" s="351"/>
      <c r="B88" s="349"/>
      <c r="C88" s="349"/>
      <c r="D88" s="349"/>
      <c r="E88" s="349"/>
      <c r="F88" s="349"/>
      <c r="G88" s="349"/>
      <c r="H88" s="349"/>
      <c r="I88" s="349"/>
      <c r="J88" s="349"/>
      <c r="K88" s="350"/>
    </row>
    <row r="89" spans="1:11" ht="15.75" thickBot="1" x14ac:dyDescent="0.3">
      <c r="A89" s="352"/>
      <c r="B89" s="353"/>
      <c r="C89" s="353"/>
      <c r="D89" s="353"/>
      <c r="E89" s="353"/>
      <c r="F89" s="353"/>
      <c r="G89" s="353"/>
      <c r="H89" s="353"/>
      <c r="I89" s="353"/>
      <c r="J89" s="353"/>
      <c r="K89" s="354"/>
    </row>
  </sheetData>
  <mergeCells count="60">
    <mergeCell ref="A75:D75"/>
    <mergeCell ref="A74:D74"/>
    <mergeCell ref="A73:D73"/>
    <mergeCell ref="A76:D76"/>
    <mergeCell ref="A72:D72"/>
    <mergeCell ref="A71:D71"/>
    <mergeCell ref="A69:I70"/>
    <mergeCell ref="A63:I64"/>
    <mergeCell ref="A65:D65"/>
    <mergeCell ref="A66:D66"/>
    <mergeCell ref="A67:D67"/>
    <mergeCell ref="A68:D68"/>
    <mergeCell ref="A62:I62"/>
    <mergeCell ref="A1:K1"/>
    <mergeCell ref="A8:D8"/>
    <mergeCell ref="A9:D9"/>
    <mergeCell ref="A10:D10"/>
    <mergeCell ref="A11:D11"/>
    <mergeCell ref="A42:E42"/>
    <mergeCell ref="A44:D44"/>
    <mergeCell ref="A37:C37"/>
    <mergeCell ref="A3:K4"/>
    <mergeCell ref="A12:D12"/>
    <mergeCell ref="A13:D13"/>
    <mergeCell ref="A14:D14"/>
    <mergeCell ref="A16:K16"/>
    <mergeCell ref="A26:C26"/>
    <mergeCell ref="A27:C27"/>
    <mergeCell ref="A51:C51"/>
    <mergeCell ref="A18:E18"/>
    <mergeCell ref="A21:C21"/>
    <mergeCell ref="A23:E23"/>
    <mergeCell ref="A45:C45"/>
    <mergeCell ref="A46:C46"/>
    <mergeCell ref="A28:C28"/>
    <mergeCell ref="A25:D25"/>
    <mergeCell ref="A20:C20"/>
    <mergeCell ref="A40:C40"/>
    <mergeCell ref="A39:C39"/>
    <mergeCell ref="A38:C38"/>
    <mergeCell ref="A36:H36"/>
    <mergeCell ref="A32:D32"/>
    <mergeCell ref="A33:C33"/>
    <mergeCell ref="A34:C34"/>
    <mergeCell ref="A52:C52"/>
    <mergeCell ref="A47:C47"/>
    <mergeCell ref="A49:D49"/>
    <mergeCell ref="A50:C50"/>
    <mergeCell ref="A87:K89"/>
    <mergeCell ref="A60:C60"/>
    <mergeCell ref="A54:C54"/>
    <mergeCell ref="A84:K86"/>
    <mergeCell ref="A58:C58"/>
    <mergeCell ref="A59:C59"/>
    <mergeCell ref="A56:H56"/>
    <mergeCell ref="A57:C57"/>
    <mergeCell ref="A79:K79"/>
    <mergeCell ref="A78:K78"/>
    <mergeCell ref="A80:K83"/>
    <mergeCell ref="A53:C53"/>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&amp;L&amp;"-,Negrita"&amp;K00-043GUÍA DE TRABAJOS PRÁCTICOS.
UNIDAD VI&amp;R&amp;"-,Negrita"&amp;K00-044Carolina Arzubi</oddHeader>
    <oddFooter>&amp;L&amp;G &amp;C&amp;"-,Negrita"&amp;K00-048UCC. FACEA. 
IMPUESTOS I. Cát. "B"&amp;R&amp;"-,Negrita"&amp;K00-048Página &amp;P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1"/>
  <sheetViews>
    <sheetView tabSelected="1" topLeftCell="A199" zoomScaleNormal="100" zoomScalePageLayoutView="70" workbookViewId="0">
      <selection activeCell="F211" sqref="F211:I211"/>
    </sheetView>
  </sheetViews>
  <sheetFormatPr baseColWidth="10" defaultColWidth="11.5703125" defaultRowHeight="15" x14ac:dyDescent="0.25"/>
  <cols>
    <col min="1" max="1" width="8.28515625" style="1" customWidth="1"/>
    <col min="2" max="2" width="18.5703125" style="1" customWidth="1"/>
    <col min="3" max="3" width="18" style="1" customWidth="1"/>
    <col min="4" max="4" width="17" style="1" customWidth="1"/>
    <col min="5" max="5" width="14.7109375" style="1" bestFit="1" customWidth="1"/>
    <col min="6" max="6" width="13" style="1" customWidth="1"/>
    <col min="7" max="7" width="12.140625" style="1" bestFit="1" customWidth="1"/>
    <col min="8" max="8" width="13.28515625" style="1" customWidth="1"/>
    <col min="9" max="9" width="15" style="1" bestFit="1" customWidth="1"/>
    <col min="10" max="16384" width="11.5703125" style="1"/>
  </cols>
  <sheetData>
    <row r="1" spans="1:11" ht="15.75" x14ac:dyDescent="0.25">
      <c r="A1" s="283" t="s">
        <v>52</v>
      </c>
      <c r="B1" s="283"/>
      <c r="C1" s="283"/>
      <c r="D1" s="283"/>
      <c r="E1" s="283"/>
      <c r="F1" s="283"/>
      <c r="G1" s="283"/>
      <c r="H1" s="283"/>
      <c r="I1" s="283"/>
      <c r="J1" s="68"/>
      <c r="K1" s="68"/>
    </row>
    <row r="2" spans="1:11" ht="15.75" thickBot="1" x14ac:dyDescent="0.3">
      <c r="J2" s="39"/>
    </row>
    <row r="3" spans="1:11" ht="14.45" customHeight="1" x14ac:dyDescent="0.25">
      <c r="A3" s="429" t="s">
        <v>379</v>
      </c>
      <c r="B3" s="430"/>
      <c r="C3" s="430"/>
      <c r="D3" s="430"/>
      <c r="E3" s="430"/>
      <c r="F3" s="430"/>
      <c r="G3" s="430"/>
      <c r="H3" s="430"/>
      <c r="I3" s="431"/>
      <c r="J3" s="91"/>
      <c r="K3" s="42"/>
    </row>
    <row r="4" spans="1:11" ht="36" customHeight="1" thickBot="1" x14ac:dyDescent="0.3">
      <c r="A4" s="432"/>
      <c r="B4" s="433"/>
      <c r="C4" s="433"/>
      <c r="D4" s="433"/>
      <c r="E4" s="433"/>
      <c r="F4" s="433"/>
      <c r="G4" s="433"/>
      <c r="H4" s="433"/>
      <c r="I4" s="434"/>
      <c r="J4" s="91"/>
      <c r="K4" s="42"/>
    </row>
    <row r="5" spans="1:11" x14ac:dyDescent="0.25">
      <c r="J5" s="39"/>
    </row>
    <row r="6" spans="1:11" x14ac:dyDescent="0.25">
      <c r="A6" s="559" t="s">
        <v>0</v>
      </c>
      <c r="B6" s="559"/>
      <c r="C6" s="559"/>
      <c r="D6" s="559"/>
      <c r="E6" s="559"/>
      <c r="F6" s="559"/>
      <c r="G6" s="559"/>
      <c r="H6" s="559"/>
      <c r="I6" s="559"/>
      <c r="J6" s="39"/>
    </row>
    <row r="7" spans="1:11" ht="15.75" thickBot="1" x14ac:dyDescent="0.3">
      <c r="A7" s="2"/>
      <c r="J7" s="39"/>
    </row>
    <row r="8" spans="1:11" x14ac:dyDescent="0.25">
      <c r="A8" s="508" t="s">
        <v>215</v>
      </c>
      <c r="B8" s="509"/>
      <c r="C8" s="509"/>
      <c r="D8" s="510"/>
      <c r="E8" s="166" t="s">
        <v>101</v>
      </c>
      <c r="J8" s="39"/>
    </row>
    <row r="9" spans="1:11" x14ac:dyDescent="0.25">
      <c r="A9" s="496" t="s">
        <v>10</v>
      </c>
      <c r="B9" s="497"/>
      <c r="C9" s="497"/>
      <c r="D9" s="497"/>
      <c r="E9" s="162">
        <v>16500670</v>
      </c>
    </row>
    <row r="10" spans="1:11" x14ac:dyDescent="0.25">
      <c r="A10" s="496" t="s">
        <v>11</v>
      </c>
      <c r="B10" s="497"/>
      <c r="C10" s="497"/>
      <c r="D10" s="497"/>
      <c r="E10" s="167">
        <f>+C231</f>
        <v>12607210</v>
      </c>
    </row>
    <row r="11" spans="1:11" x14ac:dyDescent="0.25">
      <c r="A11" s="511" t="s">
        <v>216</v>
      </c>
      <c r="B11" s="512"/>
      <c r="C11" s="512"/>
      <c r="D11" s="512"/>
      <c r="E11" s="168">
        <f>+E9-E10</f>
        <v>3893460</v>
      </c>
    </row>
    <row r="12" spans="1:11" x14ac:dyDescent="0.25">
      <c r="A12" s="496" t="s">
        <v>217</v>
      </c>
      <c r="B12" s="497"/>
      <c r="C12" s="497"/>
      <c r="D12" s="497"/>
      <c r="E12" s="167">
        <v>300100</v>
      </c>
    </row>
    <row r="13" spans="1:11" x14ac:dyDescent="0.25">
      <c r="A13" s="496" t="s">
        <v>218</v>
      </c>
      <c r="B13" s="497"/>
      <c r="C13" s="497"/>
      <c r="D13" s="497"/>
      <c r="E13" s="167">
        <v>115000</v>
      </c>
    </row>
    <row r="14" spans="1:11" x14ac:dyDescent="0.25">
      <c r="A14" s="496" t="s">
        <v>39</v>
      </c>
      <c r="B14" s="497"/>
      <c r="C14" s="497"/>
      <c r="D14" s="497"/>
      <c r="E14" s="167">
        <v>87000</v>
      </c>
      <c r="H14" s="71"/>
    </row>
    <row r="15" spans="1:11" x14ac:dyDescent="0.25">
      <c r="A15" s="511" t="s">
        <v>219</v>
      </c>
      <c r="B15" s="512"/>
      <c r="C15" s="512"/>
      <c r="D15" s="512"/>
      <c r="E15" s="168">
        <f>+E11-E14-E12-E13</f>
        <v>3391360</v>
      </c>
    </row>
    <row r="16" spans="1:11" x14ac:dyDescent="0.25">
      <c r="A16" s="496" t="s">
        <v>220</v>
      </c>
      <c r="B16" s="497"/>
      <c r="C16" s="497"/>
      <c r="D16" s="497"/>
      <c r="E16" s="162">
        <v>10000</v>
      </c>
    </row>
    <row r="17" spans="1:5" x14ac:dyDescent="0.25">
      <c r="A17" s="496" t="s">
        <v>221</v>
      </c>
      <c r="B17" s="497"/>
      <c r="C17" s="497"/>
      <c r="D17" s="497"/>
      <c r="E17" s="169">
        <v>0</v>
      </c>
    </row>
    <row r="18" spans="1:5" ht="15.75" thickBot="1" x14ac:dyDescent="0.3">
      <c r="A18" s="513" t="s">
        <v>222</v>
      </c>
      <c r="B18" s="514"/>
      <c r="C18" s="514"/>
      <c r="D18" s="514"/>
      <c r="E18" s="170">
        <f>+E15+E16-E17</f>
        <v>3401360</v>
      </c>
    </row>
    <row r="19" spans="1:5" ht="15.75" thickBot="1" x14ac:dyDescent="0.3">
      <c r="A19" s="109"/>
      <c r="B19" s="109"/>
      <c r="C19" s="109"/>
      <c r="D19" s="109"/>
      <c r="E19" s="73"/>
    </row>
    <row r="20" spans="1:5" x14ac:dyDescent="0.25">
      <c r="A20" s="516" t="s">
        <v>237</v>
      </c>
      <c r="B20" s="517"/>
      <c r="C20" s="517"/>
      <c r="D20" s="517"/>
      <c r="E20" s="110">
        <v>0.35</v>
      </c>
    </row>
    <row r="21" spans="1:5" x14ac:dyDescent="0.25">
      <c r="A21" s="540" t="s">
        <v>327</v>
      </c>
      <c r="B21" s="541"/>
      <c r="C21" s="541"/>
      <c r="D21" s="541"/>
      <c r="E21" s="130">
        <v>1.4999999999999999E-2</v>
      </c>
    </row>
    <row r="22" spans="1:5" ht="15.75" thickBot="1" x14ac:dyDescent="0.3">
      <c r="A22" s="502" t="s">
        <v>325</v>
      </c>
      <c r="B22" s="503"/>
      <c r="C22" s="503"/>
      <c r="D22" s="503"/>
      <c r="E22" s="111">
        <v>0.05</v>
      </c>
    </row>
    <row r="23" spans="1:5" ht="15.75" thickBot="1" x14ac:dyDescent="0.3">
      <c r="A23" s="128"/>
      <c r="B23" s="109"/>
      <c r="C23" s="109"/>
      <c r="D23" s="109"/>
      <c r="E23" s="129"/>
    </row>
    <row r="24" spans="1:5" x14ac:dyDescent="0.25">
      <c r="A24" s="516" t="s">
        <v>224</v>
      </c>
      <c r="B24" s="517"/>
      <c r="C24" s="138"/>
      <c r="D24" s="138"/>
      <c r="E24" s="139"/>
    </row>
    <row r="25" spans="1:5" x14ac:dyDescent="0.25">
      <c r="A25" s="504" t="s">
        <v>225</v>
      </c>
      <c r="B25" s="505"/>
      <c r="C25" s="505"/>
      <c r="D25" s="505"/>
      <c r="E25" s="112">
        <v>11000</v>
      </c>
    </row>
    <row r="26" spans="1:5" x14ac:dyDescent="0.25">
      <c r="A26" s="504" t="s">
        <v>226</v>
      </c>
      <c r="B26" s="505"/>
      <c r="C26" s="505"/>
      <c r="D26" s="505"/>
      <c r="E26" s="112">
        <v>3200</v>
      </c>
    </row>
    <row r="27" spans="1:5" x14ac:dyDescent="0.25">
      <c r="A27" s="504" t="s">
        <v>300</v>
      </c>
      <c r="B27" s="505"/>
      <c r="C27" s="505"/>
      <c r="D27" s="505"/>
      <c r="E27" s="112">
        <v>2600</v>
      </c>
    </row>
    <row r="28" spans="1:5" x14ac:dyDescent="0.25">
      <c r="A28" s="504" t="s">
        <v>228</v>
      </c>
      <c r="B28" s="505"/>
      <c r="C28" s="505"/>
      <c r="D28" s="505"/>
      <c r="E28" s="112">
        <v>4000</v>
      </c>
    </row>
    <row r="29" spans="1:5" x14ac:dyDescent="0.25">
      <c r="A29" s="504" t="s">
        <v>229</v>
      </c>
      <c r="B29" s="505"/>
      <c r="C29" s="505"/>
      <c r="D29" s="505"/>
      <c r="E29" s="112">
        <v>48375</v>
      </c>
    </row>
    <row r="30" spans="1:5" ht="14.45" customHeight="1" x14ac:dyDescent="0.25">
      <c r="A30" s="504" t="s">
        <v>336</v>
      </c>
      <c r="B30" s="505"/>
      <c r="C30" s="505"/>
      <c r="D30" s="505"/>
      <c r="E30" s="112">
        <v>36000</v>
      </c>
    </row>
    <row r="31" spans="1:5" ht="14.45" customHeight="1" x14ac:dyDescent="0.25">
      <c r="A31" s="504" t="s">
        <v>337</v>
      </c>
      <c r="B31" s="505"/>
      <c r="C31" s="505"/>
      <c r="D31" s="505"/>
      <c r="E31" s="112">
        <v>12000</v>
      </c>
    </row>
    <row r="32" spans="1:5" ht="14.45" customHeight="1" x14ac:dyDescent="0.25">
      <c r="A32" s="504" t="s">
        <v>240</v>
      </c>
      <c r="B32" s="505"/>
      <c r="C32" s="505"/>
      <c r="D32" s="505"/>
      <c r="E32" s="113">
        <v>4</v>
      </c>
    </row>
    <row r="33" spans="1:5" ht="14.45" customHeight="1" x14ac:dyDescent="0.25">
      <c r="A33" s="504" t="s">
        <v>230</v>
      </c>
      <c r="B33" s="505"/>
      <c r="C33" s="505"/>
      <c r="D33" s="505"/>
      <c r="E33" s="113">
        <v>200</v>
      </c>
    </row>
    <row r="34" spans="1:5" ht="30" x14ac:dyDescent="0.25">
      <c r="A34" s="530" t="s">
        <v>88</v>
      </c>
      <c r="B34" s="531"/>
      <c r="C34" s="114" t="s">
        <v>89</v>
      </c>
      <c r="D34" s="114" t="s">
        <v>90</v>
      </c>
      <c r="E34" s="115" t="s">
        <v>95</v>
      </c>
    </row>
    <row r="35" spans="1:5" x14ac:dyDescent="0.25">
      <c r="A35" s="560" t="s">
        <v>91</v>
      </c>
      <c r="B35" s="561"/>
      <c r="C35" s="116">
        <v>40790</v>
      </c>
      <c r="D35" s="117">
        <v>165000</v>
      </c>
      <c r="E35" s="118">
        <v>5</v>
      </c>
    </row>
    <row r="36" spans="1:5" x14ac:dyDescent="0.25">
      <c r="A36" s="560" t="s">
        <v>92</v>
      </c>
      <c r="B36" s="561"/>
      <c r="C36" s="116">
        <v>40666</v>
      </c>
      <c r="D36" s="117">
        <v>12000</v>
      </c>
      <c r="E36" s="118">
        <v>10</v>
      </c>
    </row>
    <row r="37" spans="1:5" x14ac:dyDescent="0.25">
      <c r="A37" s="458" t="s">
        <v>97</v>
      </c>
      <c r="B37" s="459"/>
      <c r="C37" s="119">
        <v>40544</v>
      </c>
      <c r="D37" s="120">
        <v>100000</v>
      </c>
      <c r="E37" s="121">
        <v>50</v>
      </c>
    </row>
    <row r="38" spans="1:5" x14ac:dyDescent="0.25">
      <c r="A38" s="421" t="s">
        <v>301</v>
      </c>
      <c r="B38" s="422"/>
      <c r="C38" s="422"/>
      <c r="D38" s="422"/>
      <c r="E38" s="122">
        <v>7400</v>
      </c>
    </row>
    <row r="39" spans="1:5" x14ac:dyDescent="0.25">
      <c r="A39" s="421" t="s">
        <v>351</v>
      </c>
      <c r="B39" s="422"/>
      <c r="C39" s="422"/>
      <c r="D39" s="422"/>
      <c r="E39" s="96">
        <v>890</v>
      </c>
    </row>
    <row r="40" spans="1:5" x14ac:dyDescent="0.25">
      <c r="A40" s="421" t="s">
        <v>302</v>
      </c>
      <c r="B40" s="422"/>
      <c r="C40" s="422"/>
      <c r="D40" s="422"/>
      <c r="E40" s="122">
        <v>500</v>
      </c>
    </row>
    <row r="41" spans="1:5" x14ac:dyDescent="0.25">
      <c r="A41" s="540" t="s">
        <v>231</v>
      </c>
      <c r="B41" s="541"/>
      <c r="C41" s="137"/>
      <c r="D41" s="137"/>
      <c r="E41" s="112"/>
    </row>
    <row r="42" spans="1:5" x14ac:dyDescent="0.25">
      <c r="A42" s="504" t="s">
        <v>232</v>
      </c>
      <c r="B42" s="505"/>
      <c r="C42" s="505"/>
      <c r="D42" s="505"/>
      <c r="E42" s="112"/>
    </row>
    <row r="43" spans="1:5" x14ac:dyDescent="0.25">
      <c r="A43" s="504" t="s">
        <v>233</v>
      </c>
      <c r="B43" s="505"/>
      <c r="C43" s="505"/>
      <c r="D43" s="505"/>
      <c r="E43" s="112">
        <v>26500</v>
      </c>
    </row>
    <row r="44" spans="1:5" x14ac:dyDescent="0.25">
      <c r="A44" s="504" t="s">
        <v>234</v>
      </c>
      <c r="B44" s="505"/>
      <c r="C44" s="505"/>
      <c r="D44" s="505"/>
      <c r="E44" s="112">
        <v>29600</v>
      </c>
    </row>
    <row r="45" spans="1:5" x14ac:dyDescent="0.25">
      <c r="A45" s="504" t="s">
        <v>236</v>
      </c>
      <c r="B45" s="505"/>
      <c r="C45" s="505"/>
      <c r="D45" s="505"/>
      <c r="E45" s="112">
        <v>525395</v>
      </c>
    </row>
    <row r="46" spans="1:5" x14ac:dyDescent="0.25">
      <c r="A46" s="504" t="s">
        <v>235</v>
      </c>
      <c r="B46" s="505"/>
      <c r="C46" s="505"/>
      <c r="D46" s="505"/>
      <c r="E46" s="112">
        <v>9150</v>
      </c>
    </row>
    <row r="47" spans="1:5" x14ac:dyDescent="0.25">
      <c r="A47" s="504" t="s">
        <v>250</v>
      </c>
      <c r="B47" s="505"/>
      <c r="C47" s="505"/>
      <c r="D47" s="505"/>
      <c r="E47" s="112">
        <f>+C52</f>
        <v>28200</v>
      </c>
    </row>
    <row r="48" spans="1:5" x14ac:dyDescent="0.25">
      <c r="A48" s="487" t="s">
        <v>145</v>
      </c>
      <c r="B48" s="483"/>
      <c r="C48" s="181" t="s">
        <v>144</v>
      </c>
      <c r="D48" s="185"/>
      <c r="E48" s="123"/>
    </row>
    <row r="49" spans="1:5" x14ac:dyDescent="0.25">
      <c r="A49" s="458" t="s">
        <v>75</v>
      </c>
      <c r="B49" s="459"/>
      <c r="C49" s="120">
        <v>16000</v>
      </c>
      <c r="D49" s="185"/>
      <c r="E49" s="123"/>
    </row>
    <row r="50" spans="1:5" x14ac:dyDescent="0.25">
      <c r="A50" s="458" t="s">
        <v>76</v>
      </c>
      <c r="B50" s="459"/>
      <c r="C50" s="120">
        <v>2500</v>
      </c>
      <c r="D50" s="185"/>
      <c r="E50" s="123"/>
    </row>
    <row r="51" spans="1:5" x14ac:dyDescent="0.25">
      <c r="A51" s="458" t="s">
        <v>148</v>
      </c>
      <c r="B51" s="459"/>
      <c r="C51" s="120">
        <v>9700</v>
      </c>
      <c r="D51" s="185"/>
      <c r="E51" s="123"/>
    </row>
    <row r="52" spans="1:5" x14ac:dyDescent="0.25">
      <c r="A52" s="487" t="s">
        <v>77</v>
      </c>
      <c r="B52" s="483"/>
      <c r="C52" s="87">
        <f>SUM(C49:C51)</f>
        <v>28200</v>
      </c>
      <c r="D52" s="185"/>
      <c r="E52" s="123"/>
    </row>
    <row r="53" spans="1:5" x14ac:dyDescent="0.25">
      <c r="A53" s="421" t="s">
        <v>239</v>
      </c>
      <c r="B53" s="544"/>
      <c r="C53" s="544"/>
      <c r="D53" s="544"/>
      <c r="E53" s="123">
        <v>23100</v>
      </c>
    </row>
    <row r="54" spans="1:5" x14ac:dyDescent="0.25">
      <c r="A54" s="332" t="s">
        <v>328</v>
      </c>
      <c r="B54" s="333"/>
      <c r="C54" s="333"/>
      <c r="D54" s="333"/>
      <c r="E54" s="74">
        <v>600000</v>
      </c>
    </row>
    <row r="55" spans="1:5" x14ac:dyDescent="0.25">
      <c r="A55" s="334" t="s">
        <v>329</v>
      </c>
      <c r="B55" s="335"/>
      <c r="C55" s="335"/>
      <c r="D55" s="335"/>
      <c r="E55" s="74">
        <v>400000</v>
      </c>
    </row>
    <row r="56" spans="1:5" x14ac:dyDescent="0.25">
      <c r="A56" s="334" t="s">
        <v>330</v>
      </c>
      <c r="B56" s="335"/>
      <c r="C56" s="335"/>
      <c r="D56" s="335"/>
      <c r="E56" s="74">
        <v>200000</v>
      </c>
    </row>
    <row r="57" spans="1:5" x14ac:dyDescent="0.25">
      <c r="A57" s="334" t="s">
        <v>331</v>
      </c>
      <c r="B57" s="335"/>
      <c r="C57" s="335"/>
      <c r="D57" s="335"/>
      <c r="E57" s="74">
        <v>12500</v>
      </c>
    </row>
    <row r="58" spans="1:5" x14ac:dyDescent="0.25">
      <c r="A58" s="334" t="s">
        <v>160</v>
      </c>
      <c r="B58" s="335"/>
      <c r="C58" s="335"/>
      <c r="D58" s="335"/>
      <c r="E58" s="74">
        <v>2300000</v>
      </c>
    </row>
    <row r="59" spans="1:5" x14ac:dyDescent="0.25">
      <c r="A59" s="171" t="s">
        <v>338</v>
      </c>
      <c r="B59" s="172"/>
      <c r="C59" s="172"/>
      <c r="D59" s="172"/>
      <c r="E59" s="74"/>
    </row>
    <row r="60" spans="1:5" x14ac:dyDescent="0.25">
      <c r="A60" s="334" t="s">
        <v>339</v>
      </c>
      <c r="B60" s="335"/>
      <c r="C60" s="335"/>
      <c r="D60" s="335"/>
      <c r="E60" s="74">
        <v>18000</v>
      </c>
    </row>
    <row r="61" spans="1:5" x14ac:dyDescent="0.25">
      <c r="A61" s="334" t="s">
        <v>340</v>
      </c>
      <c r="B61" s="335"/>
      <c r="C61" s="335"/>
      <c r="D61" s="335"/>
      <c r="E61" s="74">
        <v>21000</v>
      </c>
    </row>
    <row r="62" spans="1:5" x14ac:dyDescent="0.25">
      <c r="A62" s="334" t="s">
        <v>334</v>
      </c>
      <c r="B62" s="335"/>
      <c r="C62" s="335"/>
      <c r="D62" s="335"/>
      <c r="E62" s="140">
        <v>10</v>
      </c>
    </row>
    <row r="63" spans="1:5" x14ac:dyDescent="0.25">
      <c r="A63" s="131" t="s">
        <v>341</v>
      </c>
      <c r="B63" s="89"/>
      <c r="C63" s="89"/>
      <c r="D63" s="172"/>
      <c r="E63" s="74"/>
    </row>
    <row r="64" spans="1:5" x14ac:dyDescent="0.25">
      <c r="A64" s="421" t="s">
        <v>344</v>
      </c>
      <c r="B64" s="422"/>
      <c r="C64" s="422"/>
      <c r="D64" s="422"/>
      <c r="E64" s="141">
        <v>110000</v>
      </c>
    </row>
    <row r="65" spans="1:5" x14ac:dyDescent="0.25">
      <c r="A65" s="334" t="s">
        <v>345</v>
      </c>
      <c r="B65" s="335"/>
      <c r="C65" s="335"/>
      <c r="D65" s="335"/>
      <c r="E65" s="74">
        <v>90000</v>
      </c>
    </row>
    <row r="66" spans="1:5" x14ac:dyDescent="0.25">
      <c r="A66" s="334" t="s">
        <v>346</v>
      </c>
      <c r="B66" s="335"/>
      <c r="C66" s="335"/>
      <c r="D66" s="335"/>
      <c r="E66" s="74">
        <v>65000</v>
      </c>
    </row>
    <row r="67" spans="1:5" x14ac:dyDescent="0.25">
      <c r="A67" s="334" t="s">
        <v>347</v>
      </c>
      <c r="B67" s="335"/>
      <c r="C67" s="335"/>
      <c r="D67" s="335"/>
      <c r="E67" s="74">
        <v>250000</v>
      </c>
    </row>
    <row r="68" spans="1:5" x14ac:dyDescent="0.25">
      <c r="A68" s="334" t="s">
        <v>348</v>
      </c>
      <c r="B68" s="335"/>
      <c r="C68" s="335"/>
      <c r="D68" s="335"/>
      <c r="E68" s="140">
        <v>8</v>
      </c>
    </row>
    <row r="69" spans="1:5" x14ac:dyDescent="0.25">
      <c r="A69" s="171" t="s">
        <v>342</v>
      </c>
      <c r="B69" s="172"/>
      <c r="C69" s="172"/>
      <c r="D69" s="172"/>
      <c r="E69" s="74"/>
    </row>
    <row r="70" spans="1:5" x14ac:dyDescent="0.25">
      <c r="A70" s="498" t="s">
        <v>265</v>
      </c>
      <c r="B70" s="499"/>
      <c r="C70" s="177" t="s">
        <v>257</v>
      </c>
      <c r="D70" s="177" t="s">
        <v>258</v>
      </c>
      <c r="E70" s="160" t="s">
        <v>259</v>
      </c>
    </row>
    <row r="71" spans="1:5" x14ac:dyDescent="0.25">
      <c r="A71" s="506" t="s">
        <v>260</v>
      </c>
      <c r="B71" s="507"/>
      <c r="C71" s="145"/>
      <c r="D71" s="145"/>
      <c r="E71" s="161"/>
    </row>
    <row r="72" spans="1:5" x14ac:dyDescent="0.25">
      <c r="A72" s="496" t="s">
        <v>115</v>
      </c>
      <c r="B72" s="497"/>
      <c r="C72" s="146">
        <v>2500</v>
      </c>
      <c r="D72" s="146">
        <v>660</v>
      </c>
      <c r="E72" s="162">
        <f>+D72*C72</f>
        <v>1650000</v>
      </c>
    </row>
    <row r="73" spans="1:5" x14ac:dyDescent="0.25">
      <c r="A73" s="496" t="s">
        <v>261</v>
      </c>
      <c r="B73" s="497"/>
      <c r="C73" s="146">
        <v>5000</v>
      </c>
      <c r="D73" s="146">
        <v>110</v>
      </c>
      <c r="E73" s="162">
        <f>+D73*C73</f>
        <v>550000</v>
      </c>
    </row>
    <row r="74" spans="1:5" x14ac:dyDescent="0.25">
      <c r="A74" s="451" t="s">
        <v>262</v>
      </c>
      <c r="B74" s="452"/>
      <c r="C74" s="147"/>
      <c r="D74" s="147"/>
      <c r="E74" s="163">
        <f>+E72+E73</f>
        <v>2200000</v>
      </c>
    </row>
    <row r="75" spans="1:5" x14ac:dyDescent="0.25">
      <c r="A75" s="498" t="s">
        <v>263</v>
      </c>
      <c r="B75" s="499"/>
      <c r="C75" s="148"/>
      <c r="D75" s="148"/>
      <c r="E75" s="164"/>
    </row>
    <row r="76" spans="1:5" x14ac:dyDescent="0.25">
      <c r="A76" s="496" t="s">
        <v>115</v>
      </c>
      <c r="B76" s="497"/>
      <c r="C76" s="146">
        <v>410</v>
      </c>
      <c r="D76" s="146"/>
      <c r="E76" s="162">
        <v>210050</v>
      </c>
    </row>
    <row r="77" spans="1:5" x14ac:dyDescent="0.25">
      <c r="A77" s="496" t="s">
        <v>116</v>
      </c>
      <c r="B77" s="497"/>
      <c r="C77" s="146">
        <v>9750</v>
      </c>
      <c r="D77" s="146"/>
      <c r="E77" s="162">
        <v>391060</v>
      </c>
    </row>
    <row r="78" spans="1:5" x14ac:dyDescent="0.25">
      <c r="A78" s="511" t="s">
        <v>370</v>
      </c>
      <c r="B78" s="512"/>
      <c r="C78" s="236"/>
      <c r="D78" s="236"/>
      <c r="E78" s="244">
        <f>+E76+E77</f>
        <v>601110</v>
      </c>
    </row>
    <row r="79" spans="1:5" x14ac:dyDescent="0.25">
      <c r="A79" s="407" t="s">
        <v>371</v>
      </c>
      <c r="B79" s="408"/>
      <c r="C79" s="236"/>
      <c r="D79" s="236"/>
      <c r="E79" s="244"/>
    </row>
    <row r="80" spans="1:5" x14ac:dyDescent="0.25">
      <c r="A80" s="405" t="s">
        <v>373</v>
      </c>
      <c r="B80" s="406"/>
      <c r="C80" s="146">
        <v>3280</v>
      </c>
      <c r="D80" s="238">
        <v>60</v>
      </c>
      <c r="E80" s="162">
        <f>+D80*C80</f>
        <v>196800</v>
      </c>
    </row>
    <row r="81" spans="1:5" x14ac:dyDescent="0.25">
      <c r="A81" s="405" t="s">
        <v>374</v>
      </c>
      <c r="B81" s="406"/>
      <c r="C81" s="146">
        <v>6090</v>
      </c>
      <c r="D81" s="238">
        <v>32</v>
      </c>
      <c r="E81" s="162">
        <f>+D81*C81</f>
        <v>194880</v>
      </c>
    </row>
    <row r="82" spans="1:5" x14ac:dyDescent="0.25">
      <c r="A82" s="407" t="s">
        <v>372</v>
      </c>
      <c r="B82" s="408"/>
      <c r="C82" s="236"/>
      <c r="D82" s="236"/>
      <c r="E82" s="244">
        <f>+E80+E81</f>
        <v>391680</v>
      </c>
    </row>
    <row r="83" spans="1:5" ht="15.75" thickBot="1" x14ac:dyDescent="0.3">
      <c r="A83" s="456" t="s">
        <v>264</v>
      </c>
      <c r="B83" s="457"/>
      <c r="C83" s="234"/>
      <c r="D83" s="234"/>
      <c r="E83" s="235">
        <f>+E74+E78+E82</f>
        <v>3192790</v>
      </c>
    </row>
    <row r="84" spans="1:5" ht="15.75" thickBot="1" x14ac:dyDescent="0.3">
      <c r="A84" s="99"/>
      <c r="B84" s="46"/>
      <c r="C84" s="46"/>
      <c r="D84" s="87"/>
      <c r="E84" s="80"/>
    </row>
    <row r="85" spans="1:5" x14ac:dyDescent="0.25">
      <c r="A85" s="411" t="s">
        <v>271</v>
      </c>
      <c r="B85" s="412"/>
      <c r="C85" s="412"/>
      <c r="D85" s="184" t="s">
        <v>273</v>
      </c>
      <c r="E85" s="149" t="s">
        <v>272</v>
      </c>
    </row>
    <row r="86" spans="1:5" x14ac:dyDescent="0.25">
      <c r="A86" s="535" t="s">
        <v>365</v>
      </c>
      <c r="B86" s="536"/>
      <c r="C86" s="536"/>
      <c r="D86" s="229">
        <v>2600700</v>
      </c>
      <c r="E86" s="61">
        <v>3400178</v>
      </c>
    </row>
    <row r="87" spans="1:5" x14ac:dyDescent="0.25">
      <c r="A87" s="535" t="s">
        <v>366</v>
      </c>
      <c r="B87" s="536"/>
      <c r="C87" s="536"/>
      <c r="D87" s="229">
        <v>1999300</v>
      </c>
      <c r="E87" s="61">
        <v>899956</v>
      </c>
    </row>
    <row r="88" spans="1:5" ht="15.75" thickBot="1" x14ac:dyDescent="0.3">
      <c r="A88" s="488" t="s">
        <v>350</v>
      </c>
      <c r="B88" s="489"/>
      <c r="C88" s="489"/>
      <c r="D88" s="190">
        <f>+D86+D87</f>
        <v>4600000</v>
      </c>
      <c r="E88" s="237">
        <f>+E86+E87</f>
        <v>4300134</v>
      </c>
    </row>
    <row r="89" spans="1:5" ht="15.75" thickBot="1" x14ac:dyDescent="0.3">
      <c r="A89" s="100"/>
      <c r="B89" s="101"/>
      <c r="C89" s="101"/>
      <c r="D89" s="78"/>
      <c r="E89" s="80"/>
    </row>
    <row r="90" spans="1:5" ht="15.75" thickBot="1" x14ac:dyDescent="0.3">
      <c r="A90" s="151" t="s">
        <v>114</v>
      </c>
      <c r="B90" s="152">
        <v>11200000</v>
      </c>
      <c r="C90" s="101"/>
      <c r="D90" s="78"/>
      <c r="E90" s="80"/>
    </row>
    <row r="91" spans="1:5" ht="15.75" thickBot="1" x14ac:dyDescent="0.3">
      <c r="A91" s="100"/>
      <c r="B91" s="101"/>
      <c r="C91" s="101"/>
      <c r="D91" s="78"/>
      <c r="E91" s="80"/>
    </row>
    <row r="92" spans="1:5" x14ac:dyDescent="0.25">
      <c r="A92" s="454" t="s">
        <v>275</v>
      </c>
      <c r="B92" s="455"/>
      <c r="C92" s="455"/>
      <c r="D92" s="153">
        <v>1</v>
      </c>
      <c r="E92" s="80"/>
    </row>
    <row r="93" spans="1:5" x14ac:dyDescent="0.25">
      <c r="A93" s="490" t="s">
        <v>349</v>
      </c>
      <c r="B93" s="491"/>
      <c r="C93" s="491"/>
      <c r="D93" s="154">
        <v>0.2</v>
      </c>
      <c r="E93" s="80"/>
    </row>
    <row r="94" spans="1:5" x14ac:dyDescent="0.25">
      <c r="A94" s="490" t="s">
        <v>268</v>
      </c>
      <c r="B94" s="491"/>
      <c r="C94" s="491"/>
      <c r="D94" s="144">
        <v>0.13</v>
      </c>
      <c r="E94" s="80"/>
    </row>
    <row r="95" spans="1:5" ht="15.75" thickBot="1" x14ac:dyDescent="0.3">
      <c r="A95" s="488" t="s">
        <v>269</v>
      </c>
      <c r="B95" s="489"/>
      <c r="C95" s="489"/>
      <c r="D95" s="155">
        <v>0.1</v>
      </c>
      <c r="E95" s="80"/>
    </row>
    <row r="96" spans="1:5" ht="15.75" thickBot="1" x14ac:dyDescent="0.3">
      <c r="A96" s="98"/>
      <c r="B96" s="88"/>
      <c r="C96" s="88"/>
      <c r="D96" s="78"/>
      <c r="E96" s="80"/>
    </row>
    <row r="97" spans="1:5" x14ac:dyDescent="0.25">
      <c r="A97" s="492" t="s">
        <v>41</v>
      </c>
      <c r="B97" s="493"/>
      <c r="C97" s="493"/>
      <c r="D97" s="156" t="s">
        <v>266</v>
      </c>
      <c r="E97" s="157" t="s">
        <v>267</v>
      </c>
    </row>
    <row r="98" spans="1:5" x14ac:dyDescent="0.25">
      <c r="A98" s="449" t="s">
        <v>297</v>
      </c>
      <c r="B98" s="450"/>
      <c r="C98" s="450"/>
      <c r="D98" s="37">
        <v>1200</v>
      </c>
      <c r="E98" s="59">
        <v>134</v>
      </c>
    </row>
    <row r="99" spans="1:5" ht="15.75" thickBot="1" x14ac:dyDescent="0.3">
      <c r="A99" s="494" t="s">
        <v>270</v>
      </c>
      <c r="B99" s="495"/>
      <c r="C99" s="495"/>
      <c r="D99" s="158">
        <v>0.48</v>
      </c>
      <c r="E99" s="159">
        <v>0.23</v>
      </c>
    </row>
    <row r="100" spans="1:5" ht="15.75" thickBot="1" x14ac:dyDescent="0.3">
      <c r="A100" s="239"/>
      <c r="B100" s="240"/>
      <c r="C100" s="240"/>
      <c r="D100" s="241"/>
      <c r="E100" s="144"/>
    </row>
    <row r="101" spans="1:5" x14ac:dyDescent="0.25">
      <c r="A101" s="411" t="s">
        <v>376</v>
      </c>
      <c r="B101" s="412"/>
      <c r="C101" s="412"/>
      <c r="D101" s="413"/>
      <c r="E101" s="243"/>
    </row>
    <row r="102" spans="1:5" x14ac:dyDescent="0.25">
      <c r="A102" s="226" t="s">
        <v>377</v>
      </c>
      <c r="B102" s="227" t="s">
        <v>378</v>
      </c>
      <c r="C102" s="227" t="s">
        <v>257</v>
      </c>
      <c r="D102" s="247" t="s">
        <v>258</v>
      </c>
      <c r="E102" s="80"/>
    </row>
    <row r="103" spans="1:5" x14ac:dyDescent="0.25">
      <c r="A103" s="242" t="s">
        <v>373</v>
      </c>
      <c r="B103" s="245">
        <v>41532</v>
      </c>
      <c r="C103" s="246">
        <v>4200</v>
      </c>
      <c r="D103" s="141">
        <v>67</v>
      </c>
      <c r="E103" s="144"/>
    </row>
    <row r="104" spans="1:5" ht="15.75" thickBot="1" x14ac:dyDescent="0.3">
      <c r="A104" s="183" t="s">
        <v>374</v>
      </c>
      <c r="B104" s="248">
        <v>41586</v>
      </c>
      <c r="C104" s="249">
        <v>5400</v>
      </c>
      <c r="D104" s="150">
        <v>40</v>
      </c>
      <c r="E104" s="144"/>
    </row>
    <row r="105" spans="1:5" x14ac:dyDescent="0.25">
      <c r="A105" s="171" t="s">
        <v>343</v>
      </c>
      <c r="B105" s="172"/>
      <c r="C105" s="172"/>
      <c r="D105" s="172"/>
      <c r="E105" s="74"/>
    </row>
    <row r="106" spans="1:5" x14ac:dyDescent="0.25">
      <c r="A106" s="421" t="s">
        <v>121</v>
      </c>
      <c r="B106" s="422"/>
      <c r="C106" s="422"/>
      <c r="D106" s="422"/>
      <c r="E106" s="141">
        <v>68000</v>
      </c>
    </row>
    <row r="107" spans="1:5" x14ac:dyDescent="0.25">
      <c r="A107" s="421" t="s">
        <v>122</v>
      </c>
      <c r="B107" s="422"/>
      <c r="C107" s="422"/>
      <c r="D107" s="422"/>
      <c r="E107" s="142">
        <v>0.23499999999999999</v>
      </c>
    </row>
    <row r="108" spans="1:5" x14ac:dyDescent="0.25">
      <c r="A108" s="421" t="s">
        <v>123</v>
      </c>
      <c r="B108" s="422"/>
      <c r="C108" s="422"/>
      <c r="D108" s="422"/>
      <c r="E108" s="143">
        <v>8</v>
      </c>
    </row>
    <row r="109" spans="1:5" x14ac:dyDescent="0.25">
      <c r="A109" s="421" t="s">
        <v>127</v>
      </c>
      <c r="B109" s="422"/>
      <c r="C109" s="422"/>
      <c r="D109" s="422"/>
      <c r="E109" s="143">
        <v>12</v>
      </c>
    </row>
    <row r="110" spans="1:5" x14ac:dyDescent="0.25">
      <c r="A110" s="421" t="s">
        <v>238</v>
      </c>
      <c r="B110" s="422"/>
      <c r="C110" s="422"/>
      <c r="D110" s="422"/>
      <c r="E110" s="144">
        <v>0.08</v>
      </c>
    </row>
    <row r="111" spans="1:5" x14ac:dyDescent="0.25">
      <c r="A111" s="332" t="s">
        <v>335</v>
      </c>
      <c r="B111" s="333"/>
      <c r="C111" s="333"/>
      <c r="D111" s="333"/>
      <c r="E111" s="74">
        <v>40000</v>
      </c>
    </row>
    <row r="112" spans="1:5" ht="15.75" thickBot="1" x14ac:dyDescent="0.3">
      <c r="A112" s="471" t="s">
        <v>251</v>
      </c>
      <c r="B112" s="472"/>
      <c r="C112" s="472"/>
      <c r="D112" s="472"/>
      <c r="E112" s="124">
        <v>4000</v>
      </c>
    </row>
    <row r="113" spans="1:9" x14ac:dyDescent="0.25">
      <c r="A113" s="52"/>
      <c r="B113" s="52"/>
      <c r="C113" s="52"/>
      <c r="D113" s="52"/>
      <c r="E113" s="72"/>
    </row>
    <row r="114" spans="1:9" x14ac:dyDescent="0.25">
      <c r="A114" s="515" t="s">
        <v>223</v>
      </c>
      <c r="B114" s="515"/>
      <c r="C114" s="515"/>
      <c r="D114" s="49"/>
      <c r="E114" s="72"/>
    </row>
    <row r="115" spans="1:9" ht="15.75" thickBot="1" x14ac:dyDescent="0.3">
      <c r="A115" s="564"/>
      <c r="B115" s="49"/>
      <c r="C115" s="49"/>
      <c r="D115" s="49"/>
      <c r="E115" s="72"/>
    </row>
    <row r="116" spans="1:9" x14ac:dyDescent="0.25">
      <c r="A116" s="563" t="s">
        <v>227</v>
      </c>
      <c r="B116" s="548" t="s">
        <v>41</v>
      </c>
      <c r="C116" s="549"/>
      <c r="D116" s="549"/>
      <c r="E116" s="549"/>
      <c r="F116" s="550"/>
      <c r="G116" s="125" t="s">
        <v>205</v>
      </c>
      <c r="H116" s="125" t="s">
        <v>54</v>
      </c>
      <c r="I116" s="126" t="s">
        <v>55</v>
      </c>
    </row>
    <row r="117" spans="1:9" x14ac:dyDescent="0.25">
      <c r="A117" s="221"/>
      <c r="B117" s="551" t="s">
        <v>53</v>
      </c>
      <c r="C117" s="552"/>
      <c r="D117" s="552"/>
      <c r="E117" s="552"/>
      <c r="F117" s="553"/>
      <c r="G117" s="69"/>
      <c r="H117" s="37"/>
      <c r="I117" s="59">
        <f>+E18</f>
        <v>3401360</v>
      </c>
    </row>
    <row r="118" spans="1:9" x14ac:dyDescent="0.25">
      <c r="A118" s="221" t="s">
        <v>62</v>
      </c>
      <c r="B118" s="551" t="s">
        <v>56</v>
      </c>
      <c r="C118" s="552"/>
      <c r="D118" s="552"/>
      <c r="E118" s="552"/>
      <c r="F118" s="553"/>
      <c r="G118" s="69"/>
      <c r="H118" s="37"/>
      <c r="I118" s="59">
        <f>+E25</f>
        <v>11000</v>
      </c>
    </row>
    <row r="119" spans="1:9" x14ac:dyDescent="0.25">
      <c r="A119" s="221" t="s">
        <v>57</v>
      </c>
      <c r="B119" s="551" t="s">
        <v>204</v>
      </c>
      <c r="C119" s="552"/>
      <c r="D119" s="552"/>
      <c r="E119" s="552"/>
      <c r="F119" s="553"/>
      <c r="G119" s="69"/>
      <c r="H119" s="37"/>
      <c r="I119" s="59">
        <f>+E26</f>
        <v>3200</v>
      </c>
    </row>
    <row r="120" spans="1:9" ht="30" x14ac:dyDescent="0.25">
      <c r="A120" s="222" t="s">
        <v>303</v>
      </c>
      <c r="B120" s="537" t="s">
        <v>242</v>
      </c>
      <c r="C120" s="538"/>
      <c r="D120" s="538"/>
      <c r="E120" s="538"/>
      <c r="F120" s="539"/>
      <c r="G120" s="223">
        <v>12</v>
      </c>
      <c r="H120" s="224">
        <v>0</v>
      </c>
      <c r="I120" s="225">
        <v>0</v>
      </c>
    </row>
    <row r="121" spans="1:9" ht="14.45" customHeight="1" x14ac:dyDescent="0.25">
      <c r="A121" s="70" t="s">
        <v>105</v>
      </c>
      <c r="B121" s="476" t="s">
        <v>207</v>
      </c>
      <c r="C121" s="477"/>
      <c r="D121" s="477"/>
      <c r="E121" s="477"/>
      <c r="F121" s="478"/>
      <c r="G121" s="69">
        <v>2</v>
      </c>
      <c r="H121" s="37">
        <v>0</v>
      </c>
      <c r="I121" s="59">
        <v>0</v>
      </c>
    </row>
    <row r="122" spans="1:9" ht="14.45" customHeight="1" x14ac:dyDescent="0.25">
      <c r="A122" s="70" t="s">
        <v>86</v>
      </c>
      <c r="B122" s="476" t="s">
        <v>208</v>
      </c>
      <c r="C122" s="477"/>
      <c r="D122" s="477"/>
      <c r="E122" s="477"/>
      <c r="F122" s="478"/>
      <c r="G122" s="69">
        <v>4</v>
      </c>
      <c r="H122" s="10"/>
      <c r="I122" s="37">
        <f>D189</f>
        <v>12675</v>
      </c>
    </row>
    <row r="123" spans="1:9" ht="14.45" customHeight="1" x14ac:dyDescent="0.25">
      <c r="A123" s="221" t="s">
        <v>60</v>
      </c>
      <c r="B123" s="551" t="s">
        <v>61</v>
      </c>
      <c r="C123" s="552"/>
      <c r="D123" s="552"/>
      <c r="E123" s="552"/>
      <c r="F123" s="553"/>
      <c r="G123" s="69">
        <v>13</v>
      </c>
      <c r="H123" s="37">
        <v>0</v>
      </c>
      <c r="I123" s="59">
        <v>0</v>
      </c>
    </row>
    <row r="124" spans="1:9" ht="14.45" customHeight="1" x14ac:dyDescent="0.25">
      <c r="A124" s="70" t="s">
        <v>64</v>
      </c>
      <c r="B124" s="476" t="s">
        <v>206</v>
      </c>
      <c r="C124" s="477"/>
      <c r="D124" s="477"/>
      <c r="E124" s="477"/>
      <c r="F124" s="478"/>
      <c r="G124" s="69">
        <v>1</v>
      </c>
      <c r="H124" s="37"/>
      <c r="I124" s="59">
        <f>+E150</f>
        <v>1269.0750000000007</v>
      </c>
    </row>
    <row r="125" spans="1:9" ht="14.45" customHeight="1" x14ac:dyDescent="0.25">
      <c r="A125" s="70" t="s">
        <v>156</v>
      </c>
      <c r="B125" s="480" t="s">
        <v>360</v>
      </c>
      <c r="C125" s="481"/>
      <c r="D125" s="481"/>
      <c r="E125" s="481"/>
      <c r="F125" s="406"/>
      <c r="G125" s="69">
        <v>9</v>
      </c>
      <c r="H125" s="37"/>
      <c r="I125" s="59">
        <f>+C282</f>
        <v>2500</v>
      </c>
    </row>
    <row r="126" spans="1:9" ht="14.45" customHeight="1" x14ac:dyDescent="0.25">
      <c r="A126" s="70">
        <v>5</v>
      </c>
      <c r="B126" s="480" t="s">
        <v>209</v>
      </c>
      <c r="C126" s="481"/>
      <c r="D126" s="481"/>
      <c r="E126" s="481"/>
      <c r="F126" s="406"/>
      <c r="G126" s="69">
        <v>5</v>
      </c>
      <c r="H126" s="37">
        <f>-C198</f>
        <v>1600</v>
      </c>
      <c r="I126" s="59"/>
    </row>
    <row r="127" spans="1:9" ht="14.45" customHeight="1" x14ac:dyDescent="0.25">
      <c r="A127" s="70">
        <v>7</v>
      </c>
      <c r="B127" s="480" t="s">
        <v>210</v>
      </c>
      <c r="C127" s="481"/>
      <c r="D127" s="481"/>
      <c r="E127" s="481"/>
      <c r="F127" s="406"/>
      <c r="G127" s="69">
        <v>6</v>
      </c>
      <c r="H127" s="37"/>
      <c r="I127" s="59">
        <f>+C233</f>
        <v>161735.48000000045</v>
      </c>
    </row>
    <row r="128" spans="1:9" ht="14.45" customHeight="1" x14ac:dyDescent="0.25">
      <c r="A128" s="70">
        <v>8</v>
      </c>
      <c r="B128" s="480" t="s">
        <v>211</v>
      </c>
      <c r="C128" s="481"/>
      <c r="D128" s="481"/>
      <c r="E128" s="481"/>
      <c r="F128" s="406"/>
      <c r="G128" s="69">
        <v>7</v>
      </c>
      <c r="H128" s="37"/>
      <c r="I128" s="59">
        <f>+E239</f>
        <v>10653.333333333334</v>
      </c>
    </row>
    <row r="129" spans="1:11" ht="14.45" customHeight="1" x14ac:dyDescent="0.25">
      <c r="A129" s="203">
        <v>6</v>
      </c>
      <c r="B129" s="532" t="s">
        <v>212</v>
      </c>
      <c r="C129" s="533"/>
      <c r="D129" s="533"/>
      <c r="E129" s="533"/>
      <c r="F129" s="534"/>
      <c r="G129" s="69">
        <v>8</v>
      </c>
      <c r="H129" s="204">
        <f>D259</f>
        <v>65000</v>
      </c>
      <c r="I129" s="205"/>
    </row>
    <row r="130" spans="1:11" ht="14.45" customHeight="1" x14ac:dyDescent="0.25">
      <c r="A130" s="70">
        <v>6</v>
      </c>
      <c r="B130" s="480" t="s">
        <v>143</v>
      </c>
      <c r="C130" s="481"/>
      <c r="D130" s="481"/>
      <c r="E130" s="481"/>
      <c r="F130" s="406"/>
      <c r="G130" s="69">
        <v>8</v>
      </c>
      <c r="H130" s="37">
        <f>E256</f>
        <v>25937.5</v>
      </c>
      <c r="I130" s="59"/>
    </row>
    <row r="131" spans="1:11" x14ac:dyDescent="0.25">
      <c r="A131" s="70"/>
      <c r="B131" s="527" t="s">
        <v>157</v>
      </c>
      <c r="C131" s="528"/>
      <c r="D131" s="528"/>
      <c r="E131" s="528"/>
      <c r="F131" s="529"/>
      <c r="G131" s="69"/>
      <c r="H131" s="127">
        <f>SUM(H117:H130)</f>
        <v>92537.5</v>
      </c>
      <c r="I131" s="206">
        <f>SUM(I117:I130)</f>
        <v>3604392.8883333341</v>
      </c>
    </row>
    <row r="132" spans="1:11" ht="14.45" customHeight="1" x14ac:dyDescent="0.25">
      <c r="A132" s="70"/>
      <c r="B132" s="527" t="s">
        <v>84</v>
      </c>
      <c r="C132" s="528"/>
      <c r="D132" s="528"/>
      <c r="E132" s="528"/>
      <c r="F132" s="529"/>
      <c r="G132" s="69"/>
      <c r="H132" s="127"/>
      <c r="I132" s="206">
        <f>I131-H131</f>
        <v>3511855.3883333341</v>
      </c>
    </row>
    <row r="133" spans="1:11" ht="14.45" customHeight="1" x14ac:dyDescent="0.25">
      <c r="A133" s="70">
        <v>4</v>
      </c>
      <c r="B133" s="476" t="s">
        <v>213</v>
      </c>
      <c r="C133" s="477"/>
      <c r="D133" s="477"/>
      <c r="E133" s="477"/>
      <c r="F133" s="478"/>
      <c r="G133" s="69">
        <v>3</v>
      </c>
      <c r="H133" s="37">
        <f>G172</f>
        <v>595126.19563926931</v>
      </c>
      <c r="I133" s="59"/>
    </row>
    <row r="134" spans="1:11" ht="14.45" customHeight="1" x14ac:dyDescent="0.25">
      <c r="A134" s="70"/>
      <c r="B134" s="473" t="s">
        <v>252</v>
      </c>
      <c r="C134" s="474"/>
      <c r="D134" s="474"/>
      <c r="E134" s="474"/>
      <c r="F134" s="475"/>
      <c r="G134" s="69"/>
      <c r="H134" s="37"/>
      <c r="I134" s="206">
        <f>+I132-H133</f>
        <v>2916729.1926940647</v>
      </c>
    </row>
    <row r="135" spans="1:11" ht="14.45" customHeight="1" x14ac:dyDescent="0.25">
      <c r="A135" s="70">
        <v>10</v>
      </c>
      <c r="B135" s="476" t="s">
        <v>253</v>
      </c>
      <c r="C135" s="477"/>
      <c r="D135" s="477"/>
      <c r="E135" s="477"/>
      <c r="F135" s="478"/>
      <c r="G135" s="69">
        <v>11</v>
      </c>
      <c r="H135" s="37">
        <f>E112</f>
        <v>4000</v>
      </c>
      <c r="I135" s="59"/>
    </row>
    <row r="136" spans="1:11" ht="14.45" customHeight="1" x14ac:dyDescent="0.25">
      <c r="A136" s="70"/>
      <c r="B136" s="527" t="s">
        <v>83</v>
      </c>
      <c r="C136" s="528"/>
      <c r="D136" s="528"/>
      <c r="E136" s="528"/>
      <c r="F136" s="529"/>
      <c r="G136" s="69"/>
      <c r="H136" s="207"/>
      <c r="I136" s="206">
        <f>+I134-H135</f>
        <v>2912729.1926940647</v>
      </c>
    </row>
    <row r="137" spans="1:11" ht="14.45" customHeight="1" x14ac:dyDescent="0.25">
      <c r="A137" s="208"/>
      <c r="B137" s="527" t="s">
        <v>58</v>
      </c>
      <c r="C137" s="528"/>
      <c r="D137" s="528"/>
      <c r="E137" s="528"/>
      <c r="F137" s="529"/>
      <c r="G137" s="69"/>
      <c r="H137" s="207"/>
      <c r="I137" s="206">
        <f>+I136*E20</f>
        <v>1019455.2174429225</v>
      </c>
    </row>
    <row r="138" spans="1:11" ht="14.45" customHeight="1" x14ac:dyDescent="0.25">
      <c r="A138" s="208" t="s">
        <v>57</v>
      </c>
      <c r="B138" s="524" t="s">
        <v>59</v>
      </c>
      <c r="C138" s="525"/>
      <c r="D138" s="525"/>
      <c r="E138" s="525"/>
      <c r="F138" s="526"/>
      <c r="G138" s="69"/>
      <c r="H138" s="37">
        <f>I119</f>
        <v>3200</v>
      </c>
      <c r="I138" s="59"/>
    </row>
    <row r="139" spans="1:11" x14ac:dyDescent="0.25">
      <c r="A139" s="209">
        <v>3</v>
      </c>
      <c r="B139" s="521" t="s">
        <v>63</v>
      </c>
      <c r="C139" s="522"/>
      <c r="D139" s="522"/>
      <c r="E139" s="522"/>
      <c r="F139" s="523"/>
      <c r="G139" s="69"/>
      <c r="H139" s="37">
        <f>E53</f>
        <v>23100</v>
      </c>
      <c r="I139" s="59"/>
    </row>
    <row r="140" spans="1:11" x14ac:dyDescent="0.25">
      <c r="A140" s="209"/>
      <c r="B140" s="518" t="s">
        <v>170</v>
      </c>
      <c r="C140" s="519"/>
      <c r="D140" s="519"/>
      <c r="E140" s="519"/>
      <c r="F140" s="520"/>
      <c r="G140" s="69"/>
      <c r="H140" s="37"/>
      <c r="I140" s="206">
        <f>+I137-H138-H139</f>
        <v>993155.21744292253</v>
      </c>
    </row>
    <row r="141" spans="1:11" x14ac:dyDescent="0.25">
      <c r="A141" s="210"/>
      <c r="B141" s="211"/>
      <c r="C141" s="212"/>
      <c r="D141" s="212"/>
      <c r="E141" s="212"/>
      <c r="F141" s="213"/>
      <c r="G141" s="214"/>
      <c r="H141" s="215"/>
      <c r="I141" s="216"/>
    </row>
    <row r="142" spans="1:11" ht="15.75" thickBot="1" x14ac:dyDescent="0.3">
      <c r="A142" s="217">
        <v>9</v>
      </c>
      <c r="B142" s="484" t="s">
        <v>214</v>
      </c>
      <c r="C142" s="485"/>
      <c r="D142" s="485"/>
      <c r="E142" s="485"/>
      <c r="F142" s="486"/>
      <c r="G142" s="218">
        <v>10</v>
      </c>
      <c r="H142" s="219"/>
      <c r="I142" s="220">
        <f>+E298</f>
        <v>128354.10866210023</v>
      </c>
    </row>
    <row r="143" spans="1:11" x14ac:dyDescent="0.25">
      <c r="A143" s="38"/>
      <c r="B143" s="41"/>
      <c r="C143" s="41"/>
      <c r="D143" s="41"/>
      <c r="E143" s="41"/>
      <c r="F143" s="41"/>
      <c r="G143" s="40"/>
      <c r="H143" s="40"/>
    </row>
    <row r="144" spans="1:11" ht="15.75" thickBot="1" x14ac:dyDescent="0.3">
      <c r="A144" s="265" t="s">
        <v>65</v>
      </c>
      <c r="B144" s="265"/>
      <c r="C144" s="265"/>
      <c r="D144" s="265"/>
      <c r="E144" s="265"/>
      <c r="F144" s="265"/>
      <c r="G144" s="265"/>
      <c r="H144" s="265"/>
      <c r="I144" s="265"/>
      <c r="J144" s="46"/>
      <c r="K144" s="46"/>
    </row>
    <row r="145" spans="1:11" ht="14.45" customHeight="1" x14ac:dyDescent="0.25">
      <c r="A145" s="470" t="s">
        <v>326</v>
      </c>
      <c r="B145" s="436"/>
      <c r="C145" s="436"/>
      <c r="D145" s="436"/>
      <c r="E145" s="436"/>
      <c r="F145" s="436"/>
      <c r="G145" s="436"/>
      <c r="H145" s="436"/>
      <c r="I145" s="437"/>
      <c r="J145" s="90"/>
      <c r="K145" s="45"/>
    </row>
    <row r="146" spans="1:11" x14ac:dyDescent="0.25">
      <c r="A146" s="357"/>
      <c r="B146" s="438"/>
      <c r="C146" s="438"/>
      <c r="D146" s="438"/>
      <c r="E146" s="438"/>
      <c r="F146" s="438"/>
      <c r="G146" s="438"/>
      <c r="H146" s="438"/>
      <c r="I146" s="439"/>
      <c r="J146" s="90"/>
      <c r="K146" s="45"/>
    </row>
    <row r="147" spans="1:11" x14ac:dyDescent="0.25">
      <c r="A147" s="189"/>
      <c r="B147" s="422" t="s">
        <v>66</v>
      </c>
      <c r="C147" s="479"/>
      <c r="D147" s="479"/>
      <c r="E147" s="78">
        <f>+E45</f>
        <v>525395</v>
      </c>
      <c r="F147" s="79"/>
      <c r="G147" s="79"/>
      <c r="H147" s="79"/>
      <c r="I147" s="80"/>
      <c r="J147" s="39"/>
      <c r="K147" s="39"/>
    </row>
    <row r="148" spans="1:11" x14ac:dyDescent="0.25">
      <c r="A148" s="189"/>
      <c r="B148" s="422" t="s">
        <v>67</v>
      </c>
      <c r="C148" s="479"/>
      <c r="D148" s="479"/>
      <c r="E148" s="78">
        <f>+E21*E147</f>
        <v>7880.9249999999993</v>
      </c>
      <c r="F148" s="79"/>
      <c r="G148" s="79"/>
      <c r="H148" s="79"/>
      <c r="I148" s="80"/>
      <c r="J148" s="39"/>
      <c r="K148" s="39"/>
    </row>
    <row r="149" spans="1:11" x14ac:dyDescent="0.25">
      <c r="A149" s="189"/>
      <c r="B149" s="422" t="s">
        <v>68</v>
      </c>
      <c r="C149" s="479"/>
      <c r="D149" s="479"/>
      <c r="E149" s="78">
        <f>+E46</f>
        <v>9150</v>
      </c>
      <c r="F149" s="79"/>
      <c r="G149" s="79"/>
      <c r="H149" s="79"/>
      <c r="I149" s="80"/>
      <c r="J149" s="39"/>
      <c r="K149" s="39"/>
    </row>
    <row r="150" spans="1:11" ht="15.75" thickBot="1" x14ac:dyDescent="0.3">
      <c r="A150" s="199"/>
      <c r="B150" s="501" t="s">
        <v>69</v>
      </c>
      <c r="C150" s="562"/>
      <c r="D150" s="562"/>
      <c r="E150" s="81">
        <f>+E149-E148</f>
        <v>1269.0750000000007</v>
      </c>
      <c r="F150" s="82"/>
      <c r="G150" s="82"/>
      <c r="H150" s="82"/>
      <c r="I150" s="83"/>
      <c r="J150" s="39"/>
      <c r="K150" s="39"/>
    </row>
    <row r="151" spans="1:11" ht="15.75" thickBot="1" x14ac:dyDescent="0.3">
      <c r="A151" s="79"/>
      <c r="B151" s="175"/>
      <c r="C151" s="175"/>
      <c r="D151" s="175"/>
      <c r="E151" s="78"/>
      <c r="F151" s="79"/>
      <c r="G151" s="79"/>
      <c r="H151" s="79"/>
      <c r="I151" s="79"/>
      <c r="J151" s="39"/>
      <c r="K151" s="39"/>
    </row>
    <row r="152" spans="1:11" ht="14.45" customHeight="1" x14ac:dyDescent="0.25">
      <c r="A152" s="470" t="s">
        <v>241</v>
      </c>
      <c r="B152" s="436"/>
      <c r="C152" s="436"/>
      <c r="D152" s="436"/>
      <c r="E152" s="436"/>
      <c r="F152" s="436"/>
      <c r="G152" s="436"/>
      <c r="H152" s="436"/>
      <c r="I152" s="437"/>
      <c r="J152" s="77"/>
      <c r="K152" s="44"/>
    </row>
    <row r="153" spans="1:11" ht="15.75" thickBot="1" x14ac:dyDescent="0.3">
      <c r="A153" s="440"/>
      <c r="B153" s="441"/>
      <c r="C153" s="441"/>
      <c r="D153" s="441"/>
      <c r="E153" s="441"/>
      <c r="F153" s="441"/>
      <c r="G153" s="441"/>
      <c r="H153" s="441"/>
      <c r="I153" s="442"/>
      <c r="J153" s="77"/>
      <c r="K153" s="44"/>
    </row>
    <row r="154" spans="1:11" ht="15.75" thickBot="1" x14ac:dyDescent="0.3">
      <c r="A154" s="173"/>
      <c r="B154" s="173"/>
      <c r="C154" s="173"/>
      <c r="D154" s="173"/>
      <c r="E154" s="173"/>
      <c r="F154" s="173"/>
      <c r="G154" s="173"/>
      <c r="H154" s="173"/>
      <c r="I154" s="173"/>
      <c r="J154" s="75"/>
      <c r="K154" s="36"/>
    </row>
    <row r="155" spans="1:11" x14ac:dyDescent="0.25">
      <c r="A155" s="84" t="s">
        <v>70</v>
      </c>
      <c r="B155" s="85"/>
      <c r="C155" s="85"/>
      <c r="D155" s="85"/>
      <c r="E155" s="85"/>
      <c r="F155" s="85"/>
      <c r="G155" s="85"/>
      <c r="H155" s="85"/>
      <c r="I155" s="86"/>
      <c r="J155" s="88"/>
      <c r="K155" s="47"/>
    </row>
    <row r="156" spans="1:11" x14ac:dyDescent="0.25">
      <c r="A156" s="98" t="s">
        <v>71</v>
      </c>
      <c r="B156" s="88"/>
      <c r="C156" s="88"/>
      <c r="D156" s="88"/>
      <c r="E156" s="88"/>
      <c r="F156" s="88"/>
      <c r="G156" s="88"/>
      <c r="H156" s="88"/>
      <c r="I156" s="200"/>
      <c r="J156" s="88"/>
      <c r="K156" s="47"/>
    </row>
    <row r="157" spans="1:11" x14ac:dyDescent="0.25">
      <c r="A157" s="189"/>
      <c r="B157" s="79"/>
      <c r="C157" s="181" t="s">
        <v>72</v>
      </c>
      <c r="D157" s="181" t="s">
        <v>73</v>
      </c>
      <c r="E157" s="181" t="s">
        <v>74</v>
      </c>
      <c r="F157" s="79"/>
      <c r="G157" s="79"/>
      <c r="H157" s="79"/>
      <c r="I157" s="80"/>
      <c r="J157" s="79"/>
      <c r="K157" s="39"/>
    </row>
    <row r="158" spans="1:11" x14ac:dyDescent="0.25">
      <c r="A158" s="189"/>
      <c r="B158" s="79"/>
      <c r="C158" s="79" t="s">
        <v>75</v>
      </c>
      <c r="D158" s="78">
        <f>+E55</f>
        <v>400000</v>
      </c>
      <c r="E158" s="78">
        <f>+E57</f>
        <v>12500</v>
      </c>
      <c r="F158" s="79"/>
      <c r="G158" s="79"/>
      <c r="H158" s="79"/>
      <c r="I158" s="80"/>
      <c r="J158" s="79"/>
      <c r="K158" s="39"/>
    </row>
    <row r="159" spans="1:11" x14ac:dyDescent="0.25">
      <c r="A159" s="189"/>
      <c r="B159" s="79"/>
      <c r="C159" s="79" t="s">
        <v>76</v>
      </c>
      <c r="D159" s="78">
        <f>+E56</f>
        <v>200000</v>
      </c>
      <c r="E159" s="78">
        <f>+E57</f>
        <v>12500</v>
      </c>
      <c r="F159" s="79"/>
      <c r="G159" s="79"/>
      <c r="H159" s="79"/>
      <c r="I159" s="80"/>
      <c r="J159" s="79"/>
      <c r="K159" s="39"/>
    </row>
    <row r="160" spans="1:11" x14ac:dyDescent="0.25">
      <c r="A160" s="189"/>
      <c r="B160" s="79"/>
      <c r="C160" s="201" t="s">
        <v>77</v>
      </c>
      <c r="D160" s="87">
        <f>+D159+D158</f>
        <v>600000</v>
      </c>
      <c r="E160" s="87">
        <f>+E159+E158</f>
        <v>25000</v>
      </c>
      <c r="F160" s="79"/>
      <c r="G160" s="79"/>
      <c r="H160" s="79"/>
      <c r="I160" s="80"/>
      <c r="J160" s="79"/>
      <c r="K160" s="39"/>
    </row>
    <row r="161" spans="1:11" x14ac:dyDescent="0.25">
      <c r="A161" s="189"/>
      <c r="B161" s="79"/>
      <c r="C161" s="79"/>
      <c r="D161" s="79"/>
      <c r="E161" s="79"/>
      <c r="F161" s="79"/>
      <c r="G161" s="79"/>
      <c r="H161" s="79"/>
      <c r="I161" s="80"/>
      <c r="J161" s="79"/>
      <c r="K161" s="39"/>
    </row>
    <row r="162" spans="1:11" x14ac:dyDescent="0.25">
      <c r="A162" s="98" t="s">
        <v>78</v>
      </c>
      <c r="B162" s="88"/>
      <c r="C162" s="88"/>
      <c r="D162" s="88"/>
      <c r="E162" s="88"/>
      <c r="F162" s="88"/>
      <c r="G162" s="88"/>
      <c r="H162" s="88"/>
      <c r="I162" s="200"/>
      <c r="J162" s="88"/>
      <c r="K162" s="47"/>
    </row>
    <row r="163" spans="1:11" ht="14.45" customHeight="1" x14ac:dyDescent="0.25">
      <c r="A163" s="467" t="s">
        <v>79</v>
      </c>
      <c r="B163" s="468"/>
      <c r="C163" s="468"/>
      <c r="D163" s="468"/>
      <c r="E163" s="468"/>
      <c r="F163" s="468"/>
      <c r="G163" s="468"/>
      <c r="H163" s="468"/>
      <c r="I163" s="469"/>
      <c r="J163" s="48"/>
      <c r="K163" s="48"/>
    </row>
    <row r="164" spans="1:11" x14ac:dyDescent="0.25">
      <c r="A164" s="467"/>
      <c r="B164" s="468"/>
      <c r="C164" s="468"/>
      <c r="D164" s="468"/>
      <c r="E164" s="468"/>
      <c r="F164" s="468"/>
      <c r="G164" s="468"/>
      <c r="H164" s="468"/>
      <c r="I164" s="469"/>
      <c r="J164" s="48"/>
      <c r="K164" s="48"/>
    </row>
    <row r="165" spans="1:11" x14ac:dyDescent="0.25">
      <c r="A165" s="467"/>
      <c r="B165" s="468"/>
      <c r="C165" s="468"/>
      <c r="D165" s="468"/>
      <c r="E165" s="468"/>
      <c r="F165" s="468"/>
      <c r="G165" s="468"/>
      <c r="H165" s="468"/>
      <c r="I165" s="469"/>
      <c r="J165" s="48"/>
      <c r="K165" s="48"/>
    </row>
    <row r="166" spans="1:11" x14ac:dyDescent="0.25">
      <c r="A166" s="467"/>
      <c r="B166" s="468"/>
      <c r="C166" s="468"/>
      <c r="D166" s="468"/>
      <c r="E166" s="468"/>
      <c r="F166" s="468"/>
      <c r="G166" s="468"/>
      <c r="H166" s="468"/>
      <c r="I166" s="469"/>
      <c r="J166" s="48"/>
      <c r="K166" s="48"/>
    </row>
    <row r="167" spans="1:11" x14ac:dyDescent="0.25">
      <c r="A167" s="189"/>
      <c r="B167" s="79"/>
      <c r="C167" s="79"/>
      <c r="D167" s="79"/>
      <c r="E167" s="79"/>
      <c r="F167" s="79"/>
      <c r="G167" s="79"/>
      <c r="H167" s="79"/>
      <c r="I167" s="80"/>
      <c r="J167" s="79"/>
      <c r="K167" s="39"/>
    </row>
    <row r="168" spans="1:11" x14ac:dyDescent="0.25">
      <c r="A168" s="421" t="s">
        <v>80</v>
      </c>
      <c r="B168" s="422"/>
      <c r="C168" s="78">
        <f>+I117</f>
        <v>3401360</v>
      </c>
      <c r="D168" s="79"/>
      <c r="E168" s="79"/>
      <c r="F168" s="79"/>
      <c r="G168" s="79"/>
      <c r="H168" s="79"/>
      <c r="I168" s="80"/>
      <c r="J168" s="79"/>
      <c r="K168" s="39"/>
    </row>
    <row r="169" spans="1:11" x14ac:dyDescent="0.25">
      <c r="A169" s="421" t="s">
        <v>81</v>
      </c>
      <c r="B169" s="422"/>
      <c r="C169" s="78">
        <f>+I132</f>
        <v>3511855.3883333341</v>
      </c>
      <c r="D169" s="79"/>
      <c r="E169" s="79"/>
      <c r="F169" s="79"/>
      <c r="G169" s="79"/>
      <c r="H169" s="79"/>
      <c r="I169" s="80"/>
      <c r="J169" s="79"/>
      <c r="K169" s="39"/>
    </row>
    <row r="170" spans="1:11" x14ac:dyDescent="0.25">
      <c r="A170" s="464" t="s">
        <v>82</v>
      </c>
      <c r="B170" s="465"/>
      <c r="C170" s="87">
        <f>+(0.25*C168-0.0875*C169)/0.9125</f>
        <v>595126.19563926931</v>
      </c>
      <c r="D170" s="79"/>
      <c r="E170" s="79"/>
      <c r="F170" s="79"/>
      <c r="G170" s="79"/>
      <c r="H170" s="79"/>
      <c r="I170" s="80"/>
      <c r="J170" s="79"/>
      <c r="K170" s="39"/>
    </row>
    <row r="171" spans="1:11" x14ac:dyDescent="0.25">
      <c r="A171" s="189"/>
      <c r="B171" s="79"/>
      <c r="C171" s="79"/>
      <c r="D171" s="79"/>
      <c r="E171" s="79"/>
      <c r="F171" s="79"/>
      <c r="G171" s="79"/>
      <c r="H171" s="79"/>
      <c r="I171" s="80"/>
      <c r="J171" s="79"/>
      <c r="K171" s="39"/>
    </row>
    <row r="172" spans="1:11" ht="15.75" thickBot="1" x14ac:dyDescent="0.3">
      <c r="A172" s="471" t="s">
        <v>85</v>
      </c>
      <c r="B172" s="472"/>
      <c r="C172" s="472"/>
      <c r="D172" s="472"/>
      <c r="E172" s="472"/>
      <c r="F172" s="472"/>
      <c r="G172" s="202">
        <f>+C170</f>
        <v>595126.19563926931</v>
      </c>
      <c r="H172" s="82"/>
      <c r="I172" s="83"/>
      <c r="J172" s="79"/>
      <c r="K172" s="39"/>
    </row>
    <row r="173" spans="1:11" ht="15.75" thickBot="1" x14ac:dyDescent="0.3">
      <c r="A173" s="10"/>
      <c r="B173" s="10"/>
      <c r="C173" s="10"/>
      <c r="D173" s="10"/>
      <c r="E173" s="10"/>
      <c r="F173" s="10"/>
      <c r="G173" s="10"/>
      <c r="H173" s="10"/>
      <c r="I173" s="10"/>
      <c r="J173" s="10"/>
    </row>
    <row r="174" spans="1:11" x14ac:dyDescent="0.25">
      <c r="A174" s="192" t="s">
        <v>87</v>
      </c>
      <c r="B174" s="193"/>
      <c r="C174" s="193"/>
      <c r="D174" s="193"/>
      <c r="E174" s="193"/>
      <c r="F174" s="193"/>
      <c r="G174" s="193"/>
      <c r="H174" s="193"/>
      <c r="I174" s="194"/>
      <c r="J174" s="46"/>
      <c r="K174" s="32"/>
    </row>
    <row r="175" spans="1:11" x14ac:dyDescent="0.25">
      <c r="A175" s="131"/>
      <c r="B175" s="89"/>
      <c r="C175" s="89"/>
      <c r="D175" s="89"/>
      <c r="E175" s="89"/>
      <c r="F175" s="89"/>
      <c r="G175" s="89"/>
      <c r="H175" s="89"/>
      <c r="I175" s="230"/>
      <c r="J175" s="89"/>
      <c r="K175" s="54"/>
    </row>
    <row r="176" spans="1:11" x14ac:dyDescent="0.25">
      <c r="A176" s="487" t="s">
        <v>243</v>
      </c>
      <c r="B176" s="483"/>
      <c r="C176" s="483"/>
      <c r="D176" s="181" t="s">
        <v>100</v>
      </c>
      <c r="E176" s="181" t="s">
        <v>244</v>
      </c>
      <c r="F176" s="181" t="s">
        <v>245</v>
      </c>
      <c r="G176" s="89"/>
      <c r="H176" s="89"/>
      <c r="I176" s="230"/>
      <c r="J176" s="89"/>
      <c r="K176" s="54"/>
    </row>
    <row r="177" spans="1:11" x14ac:dyDescent="0.25">
      <c r="A177" s="131"/>
      <c r="B177" s="89"/>
      <c r="C177" s="89"/>
      <c r="D177" s="182" t="s">
        <v>246</v>
      </c>
      <c r="E177" s="229">
        <f>+E31</f>
        <v>12000</v>
      </c>
      <c r="F177" s="231">
        <f>+E177/E179</f>
        <v>0.25</v>
      </c>
      <c r="G177" s="89"/>
      <c r="H177" s="89"/>
      <c r="I177" s="230"/>
      <c r="J177" s="89"/>
      <c r="K177" s="54"/>
    </row>
    <row r="178" spans="1:11" x14ac:dyDescent="0.25">
      <c r="A178" s="131"/>
      <c r="B178" s="89"/>
      <c r="C178" s="89"/>
      <c r="D178" s="182" t="s">
        <v>247</v>
      </c>
      <c r="E178" s="229">
        <f>+E30</f>
        <v>36000</v>
      </c>
      <c r="F178" s="231">
        <f>+E178/E179</f>
        <v>0.75</v>
      </c>
      <c r="G178" s="89"/>
      <c r="H178" s="89"/>
      <c r="I178" s="230"/>
      <c r="J178" s="89"/>
      <c r="K178" s="54"/>
    </row>
    <row r="179" spans="1:11" x14ac:dyDescent="0.25">
      <c r="A179" s="131"/>
      <c r="B179" s="89"/>
      <c r="C179" s="89"/>
      <c r="D179" s="89" t="s">
        <v>77</v>
      </c>
      <c r="E179" s="198">
        <f>+E178+E177</f>
        <v>48000</v>
      </c>
      <c r="F179" s="232">
        <f>+F178+F177</f>
        <v>1</v>
      </c>
      <c r="G179" s="89"/>
      <c r="H179" s="89"/>
      <c r="I179" s="230"/>
      <c r="J179" s="89"/>
      <c r="K179" s="54"/>
    </row>
    <row r="180" spans="1:11" x14ac:dyDescent="0.25">
      <c r="A180" s="131"/>
      <c r="B180" s="89"/>
      <c r="C180" s="89"/>
      <c r="D180" s="89"/>
      <c r="E180" s="89"/>
      <c r="F180" s="89"/>
      <c r="G180" s="89"/>
      <c r="H180" s="89"/>
      <c r="I180" s="230"/>
      <c r="J180" s="89"/>
      <c r="K180" s="54"/>
    </row>
    <row r="181" spans="1:11" x14ac:dyDescent="0.25">
      <c r="A181" s="421" t="s">
        <v>248</v>
      </c>
      <c r="B181" s="544"/>
      <c r="C181" s="544"/>
      <c r="D181" s="229">
        <f>+F178*D37</f>
        <v>75000</v>
      </c>
      <c r="E181" s="182" t="s">
        <v>249</v>
      </c>
      <c r="F181" s="89"/>
      <c r="G181" s="89"/>
      <c r="H181" s="89"/>
      <c r="I181" s="230"/>
      <c r="J181" s="89"/>
      <c r="K181" s="54"/>
    </row>
    <row r="182" spans="1:11" x14ac:dyDescent="0.25">
      <c r="A182" s="186"/>
      <c r="B182" s="182"/>
      <c r="C182" s="182"/>
      <c r="D182" s="233"/>
      <c r="E182" s="89"/>
      <c r="F182" s="89"/>
      <c r="G182" s="89"/>
      <c r="H182" s="89"/>
      <c r="I182" s="230"/>
      <c r="J182" s="89"/>
      <c r="K182" s="54"/>
    </row>
    <row r="183" spans="1:11" x14ac:dyDescent="0.25">
      <c r="A183" s="487" t="s">
        <v>100</v>
      </c>
      <c r="B183" s="483"/>
      <c r="C183" s="483"/>
      <c r="D183" s="181" t="s">
        <v>101</v>
      </c>
      <c r="E183" s="483" t="s">
        <v>102</v>
      </c>
      <c r="F183" s="483"/>
      <c r="G183" s="483"/>
      <c r="H183" s="483"/>
      <c r="I183" s="80"/>
      <c r="J183" s="79"/>
      <c r="K183" s="39"/>
    </row>
    <row r="184" spans="1:11" x14ac:dyDescent="0.25">
      <c r="A184" s="421" t="s">
        <v>93</v>
      </c>
      <c r="B184" s="422"/>
      <c r="C184" s="422"/>
      <c r="D184" s="78">
        <f>+D35/E35</f>
        <v>33000</v>
      </c>
      <c r="E184" s="459" t="s">
        <v>99</v>
      </c>
      <c r="F184" s="459"/>
      <c r="G184" s="459"/>
      <c r="H184" s="459"/>
      <c r="I184" s="80"/>
      <c r="J184" s="79"/>
      <c r="K184" s="39"/>
    </row>
    <row r="185" spans="1:11" x14ac:dyDescent="0.25">
      <c r="A185" s="421" t="s">
        <v>94</v>
      </c>
      <c r="B185" s="422"/>
      <c r="C185" s="422"/>
      <c r="D185" s="78">
        <f>+D36/E36</f>
        <v>1200</v>
      </c>
      <c r="E185" s="459" t="str">
        <f>E184</f>
        <v>(V.origen / v.util (años)</v>
      </c>
      <c r="F185" s="459"/>
      <c r="G185" s="459"/>
      <c r="H185" s="459"/>
      <c r="I185" s="80"/>
      <c r="J185" s="79"/>
      <c r="K185" s="39"/>
    </row>
    <row r="186" spans="1:11" x14ac:dyDescent="0.25">
      <c r="A186" s="421" t="s">
        <v>98</v>
      </c>
      <c r="B186" s="422"/>
      <c r="C186" s="422"/>
      <c r="D186" s="78">
        <f>+(D181/E33)*E32</f>
        <v>1500</v>
      </c>
      <c r="E186" s="482" t="s">
        <v>384</v>
      </c>
      <c r="F186" s="482"/>
      <c r="G186" s="482"/>
      <c r="H186" s="482"/>
      <c r="I186" s="80"/>
      <c r="J186" s="79"/>
      <c r="K186" s="39"/>
    </row>
    <row r="187" spans="1:11" x14ac:dyDescent="0.25">
      <c r="A187" s="464" t="s">
        <v>103</v>
      </c>
      <c r="B187" s="465"/>
      <c r="C187" s="465"/>
      <c r="D187" s="87">
        <f>+D184+D185+D186</f>
        <v>35700</v>
      </c>
      <c r="E187" s="482"/>
      <c r="F187" s="482"/>
      <c r="G187" s="482"/>
      <c r="H187" s="482"/>
      <c r="I187" s="80"/>
      <c r="J187" s="79"/>
      <c r="K187" s="39"/>
    </row>
    <row r="188" spans="1:11" x14ac:dyDescent="0.25">
      <c r="A188" s="189"/>
      <c r="B188" s="79"/>
      <c r="C188" s="79"/>
      <c r="D188" s="79"/>
      <c r="E188" s="79"/>
      <c r="F188" s="79"/>
      <c r="G188" s="79"/>
      <c r="H188" s="79"/>
      <c r="I188" s="80"/>
      <c r="J188" s="79"/>
      <c r="K188" s="39"/>
    </row>
    <row r="189" spans="1:11" ht="15.75" thickBot="1" x14ac:dyDescent="0.3">
      <c r="A189" s="542" t="s">
        <v>104</v>
      </c>
      <c r="B189" s="543"/>
      <c r="C189" s="543"/>
      <c r="D189" s="190">
        <f>-(D187-E29)</f>
        <v>12675</v>
      </c>
      <c r="E189" s="82"/>
      <c r="F189" s="82"/>
      <c r="G189" s="82"/>
      <c r="H189" s="82"/>
      <c r="I189" s="83"/>
      <c r="J189" s="79"/>
      <c r="K189" s="39"/>
    </row>
    <row r="190" spans="1:11" x14ac:dyDescent="0.25">
      <c r="A190" s="255"/>
      <c r="B190" s="255"/>
      <c r="C190" s="255"/>
      <c r="D190" s="87"/>
      <c r="E190" s="79"/>
      <c r="F190" s="79"/>
      <c r="G190" s="79"/>
      <c r="H190" s="79"/>
      <c r="I190" s="79"/>
      <c r="J190" s="79"/>
      <c r="K190" s="39"/>
    </row>
    <row r="191" spans="1:11" ht="15.75" thickBot="1" x14ac:dyDescent="0.3">
      <c r="A191" s="10"/>
      <c r="B191" s="10"/>
      <c r="C191" s="10"/>
      <c r="D191" s="10"/>
      <c r="E191" s="10"/>
      <c r="F191" s="10"/>
      <c r="G191" s="10"/>
      <c r="H191" s="10"/>
      <c r="I191" s="10"/>
    </row>
    <row r="192" spans="1:11" x14ac:dyDescent="0.25">
      <c r="A192" s="84" t="s">
        <v>106</v>
      </c>
      <c r="B192" s="85"/>
      <c r="C192" s="85"/>
      <c r="D192" s="85"/>
      <c r="E192" s="85"/>
      <c r="F192" s="85"/>
      <c r="G192" s="85"/>
      <c r="H192" s="85"/>
      <c r="I192" s="86"/>
      <c r="J192" s="88"/>
      <c r="K192" s="47"/>
    </row>
    <row r="193" spans="1:11" x14ac:dyDescent="0.25">
      <c r="A193" s="421" t="s">
        <v>107</v>
      </c>
      <c r="B193" s="422"/>
      <c r="C193" s="78">
        <f>+E60/E62</f>
        <v>1800</v>
      </c>
      <c r="D193" s="79" t="s">
        <v>108</v>
      </c>
      <c r="E193" s="79"/>
      <c r="F193" s="79"/>
      <c r="G193" s="79"/>
      <c r="H193" s="79"/>
      <c r="I193" s="80"/>
      <c r="J193" s="79"/>
      <c r="K193" s="39"/>
    </row>
    <row r="194" spans="1:11" x14ac:dyDescent="0.25">
      <c r="A194" s="421" t="s">
        <v>110</v>
      </c>
      <c r="B194" s="422"/>
      <c r="C194" s="197">
        <v>3</v>
      </c>
      <c r="D194" s="79"/>
      <c r="E194" s="79"/>
      <c r="F194" s="79"/>
      <c r="G194" s="79"/>
      <c r="H194" s="79"/>
      <c r="I194" s="80"/>
      <c r="J194" s="79"/>
      <c r="K194" s="39"/>
    </row>
    <row r="195" spans="1:11" x14ac:dyDescent="0.25">
      <c r="A195" s="421" t="s">
        <v>109</v>
      </c>
      <c r="B195" s="422"/>
      <c r="C195" s="78">
        <f>+E60-(C194*C193)</f>
        <v>12600</v>
      </c>
      <c r="D195" s="79"/>
      <c r="E195" s="79"/>
      <c r="F195" s="79"/>
      <c r="G195" s="79"/>
      <c r="H195" s="79"/>
      <c r="I195" s="80"/>
      <c r="J195" s="79"/>
      <c r="K195" s="39"/>
    </row>
    <row r="196" spans="1:11" x14ac:dyDescent="0.25">
      <c r="A196" s="464" t="s">
        <v>111</v>
      </c>
      <c r="B196" s="465"/>
      <c r="C196" s="87">
        <f>+E61-C195</f>
        <v>8400</v>
      </c>
      <c r="D196" s="79"/>
      <c r="E196" s="79"/>
      <c r="F196" s="79"/>
      <c r="G196" s="79"/>
      <c r="H196" s="79"/>
      <c r="I196" s="80"/>
      <c r="J196" s="79"/>
      <c r="K196" s="39"/>
    </row>
    <row r="197" spans="1:11" x14ac:dyDescent="0.25">
      <c r="A197" s="464" t="s">
        <v>112</v>
      </c>
      <c r="B197" s="465"/>
      <c r="C197" s="87">
        <v>10000</v>
      </c>
      <c r="D197" s="79"/>
      <c r="E197" s="79"/>
      <c r="F197" s="79"/>
      <c r="G197" s="79"/>
      <c r="H197" s="79"/>
      <c r="I197" s="80"/>
      <c r="J197" s="79"/>
      <c r="K197" s="39"/>
    </row>
    <row r="198" spans="1:11" ht="15.75" thickBot="1" x14ac:dyDescent="0.3">
      <c r="A198" s="471" t="s">
        <v>113</v>
      </c>
      <c r="B198" s="472"/>
      <c r="C198" s="190">
        <f>-(C197-C196)</f>
        <v>-1600</v>
      </c>
      <c r="D198" s="82"/>
      <c r="E198" s="82"/>
      <c r="F198" s="82"/>
      <c r="G198" s="82"/>
      <c r="H198" s="82"/>
      <c r="I198" s="83"/>
      <c r="J198" s="79"/>
      <c r="K198" s="39"/>
    </row>
    <row r="199" spans="1:11" ht="15.75" thickBot="1" x14ac:dyDescent="0.3">
      <c r="A199" s="10"/>
      <c r="B199" s="10"/>
      <c r="C199" s="10"/>
      <c r="D199" s="10"/>
      <c r="E199" s="10"/>
      <c r="F199" s="10"/>
      <c r="G199" s="10"/>
      <c r="H199" s="10"/>
      <c r="I199" s="10"/>
    </row>
    <row r="200" spans="1:11" x14ac:dyDescent="0.25">
      <c r="A200" s="84" t="s">
        <v>117</v>
      </c>
      <c r="B200" s="85"/>
      <c r="C200" s="85"/>
      <c r="D200" s="85"/>
      <c r="E200" s="85"/>
      <c r="F200" s="85"/>
      <c r="G200" s="85"/>
      <c r="H200" s="85"/>
      <c r="I200" s="86"/>
      <c r="J200" s="76"/>
      <c r="K200" s="47"/>
    </row>
    <row r="201" spans="1:11" x14ac:dyDescent="0.25">
      <c r="A201" s="445" t="s">
        <v>299</v>
      </c>
      <c r="B201" s="446"/>
      <c r="C201" s="446"/>
      <c r="D201" s="260" t="s">
        <v>266</v>
      </c>
      <c r="E201" s="260" t="s">
        <v>267</v>
      </c>
      <c r="F201" s="418" t="s">
        <v>102</v>
      </c>
      <c r="G201" s="418"/>
      <c r="H201" s="418"/>
      <c r="I201" s="466"/>
      <c r="J201" s="39"/>
      <c r="K201" s="39"/>
    </row>
    <row r="202" spans="1:11" x14ac:dyDescent="0.25">
      <c r="A202" s="428" t="s">
        <v>283</v>
      </c>
      <c r="B202" s="414"/>
      <c r="C202" s="414"/>
      <c r="D202" s="132"/>
      <c r="E202" s="132"/>
      <c r="F202" s="417"/>
      <c r="G202" s="417"/>
      <c r="H202" s="417"/>
      <c r="I202" s="423"/>
      <c r="J202" s="39"/>
      <c r="K202" s="39"/>
    </row>
    <row r="203" spans="1:11" x14ac:dyDescent="0.25">
      <c r="A203" s="427" t="s">
        <v>274</v>
      </c>
      <c r="B203" s="415"/>
      <c r="C203" s="415"/>
      <c r="D203" s="102">
        <f>+D98*(D92-D93)</f>
        <v>960</v>
      </c>
      <c r="E203" s="102">
        <f>+E98*(D92-D93)</f>
        <v>107.2</v>
      </c>
      <c r="F203" s="417" t="s">
        <v>276</v>
      </c>
      <c r="G203" s="417"/>
      <c r="H203" s="417"/>
      <c r="I203" s="423"/>
      <c r="J203" s="39"/>
      <c r="K203" s="39"/>
    </row>
    <row r="204" spans="1:11" x14ac:dyDescent="0.25">
      <c r="A204" s="427" t="s">
        <v>279</v>
      </c>
      <c r="B204" s="415"/>
      <c r="C204" s="415"/>
      <c r="D204" s="102">
        <f>+D203*C72</f>
        <v>2400000</v>
      </c>
      <c r="E204" s="102">
        <f>+E203*C73</f>
        <v>536000</v>
      </c>
      <c r="F204" s="417" t="s">
        <v>277</v>
      </c>
      <c r="G204" s="417"/>
      <c r="H204" s="417"/>
      <c r="I204" s="423"/>
      <c r="J204" s="39"/>
      <c r="K204" s="39"/>
    </row>
    <row r="205" spans="1:11" x14ac:dyDescent="0.25">
      <c r="A205" s="427" t="s">
        <v>278</v>
      </c>
      <c r="B205" s="415"/>
      <c r="C205" s="415"/>
      <c r="D205" s="102">
        <f>-(D204*(D94+D95))</f>
        <v>-552000</v>
      </c>
      <c r="E205" s="102">
        <f>-E204*(D94+D95)</f>
        <v>-123280</v>
      </c>
      <c r="F205" s="417" t="s">
        <v>332</v>
      </c>
      <c r="G205" s="417"/>
      <c r="H205" s="417"/>
      <c r="I205" s="423"/>
      <c r="J205" s="39"/>
      <c r="K205" s="39"/>
    </row>
    <row r="206" spans="1:11" x14ac:dyDescent="0.25">
      <c r="A206" s="427" t="s">
        <v>281</v>
      </c>
      <c r="B206" s="415"/>
      <c r="C206" s="415"/>
      <c r="D206" s="102">
        <f>SUM(D204:D205)</f>
        <v>1848000</v>
      </c>
      <c r="E206" s="102">
        <f>+SUM(E204:E205)</f>
        <v>412720</v>
      </c>
      <c r="F206" s="417" t="s">
        <v>282</v>
      </c>
      <c r="G206" s="417"/>
      <c r="H206" s="417"/>
      <c r="I206" s="423"/>
      <c r="J206" s="39"/>
      <c r="K206" s="39"/>
    </row>
    <row r="207" spans="1:11" x14ac:dyDescent="0.25">
      <c r="A207" s="428" t="s">
        <v>285</v>
      </c>
      <c r="B207" s="414"/>
      <c r="C207" s="414"/>
      <c r="D207" s="418">
        <f>+D206+E206</f>
        <v>2260720</v>
      </c>
      <c r="E207" s="418"/>
      <c r="F207" s="417" t="s">
        <v>288</v>
      </c>
      <c r="G207" s="417"/>
      <c r="H207" s="417"/>
      <c r="I207" s="423"/>
      <c r="J207" s="39"/>
      <c r="K207" s="39"/>
    </row>
    <row r="208" spans="1:11" x14ac:dyDescent="0.25">
      <c r="A208" s="424"/>
      <c r="B208" s="425"/>
      <c r="C208" s="425"/>
      <c r="D208" s="425"/>
      <c r="E208" s="425"/>
      <c r="F208" s="425"/>
      <c r="G208" s="425"/>
      <c r="H208" s="425"/>
      <c r="I208" s="426"/>
      <c r="J208" s="39"/>
      <c r="K208" s="39"/>
    </row>
    <row r="209" spans="1:11" x14ac:dyDescent="0.25">
      <c r="A209" s="428" t="s">
        <v>263</v>
      </c>
      <c r="B209" s="414"/>
      <c r="C209" s="414"/>
      <c r="D209" s="132"/>
      <c r="E209" s="132"/>
      <c r="F209" s="417"/>
      <c r="G209" s="417"/>
      <c r="H209" s="417"/>
      <c r="I209" s="423"/>
      <c r="J209" s="39"/>
      <c r="K209" s="39"/>
    </row>
    <row r="210" spans="1:11" x14ac:dyDescent="0.25">
      <c r="A210" s="427" t="s">
        <v>274</v>
      </c>
      <c r="B210" s="415"/>
      <c r="C210" s="415"/>
      <c r="D210" s="103">
        <f>+D98*($D$92-$D$93)</f>
        <v>960</v>
      </c>
      <c r="E210" s="103">
        <f>+E98*($D$92-$D$93)</f>
        <v>107.2</v>
      </c>
      <c r="F210" s="417" t="s">
        <v>276</v>
      </c>
      <c r="G210" s="417"/>
      <c r="H210" s="417"/>
      <c r="I210" s="423"/>
      <c r="J210" s="39"/>
      <c r="K210" s="39"/>
    </row>
    <row r="211" spans="1:11" x14ac:dyDescent="0.25">
      <c r="A211" s="427" t="s">
        <v>367</v>
      </c>
      <c r="B211" s="415"/>
      <c r="C211" s="415"/>
      <c r="D211" s="103">
        <f>+D210*C76</f>
        <v>393600</v>
      </c>
      <c r="E211" s="103">
        <f>+E210*C77</f>
        <v>1045200</v>
      </c>
      <c r="F211" s="417" t="s">
        <v>277</v>
      </c>
      <c r="G211" s="417"/>
      <c r="H211" s="417"/>
      <c r="I211" s="423"/>
      <c r="J211" s="39"/>
      <c r="K211" s="39"/>
    </row>
    <row r="212" spans="1:11" x14ac:dyDescent="0.25">
      <c r="A212" s="427" t="s">
        <v>278</v>
      </c>
      <c r="B212" s="415"/>
      <c r="C212" s="415"/>
      <c r="D212" s="103">
        <f>-D211*($D$94+D$95)</f>
        <v>-90528</v>
      </c>
      <c r="E212" s="103">
        <f>-E211*($D$94+D$95)</f>
        <v>-240396</v>
      </c>
      <c r="F212" s="417" t="s">
        <v>280</v>
      </c>
      <c r="G212" s="417"/>
      <c r="H212" s="417"/>
      <c r="I212" s="423"/>
      <c r="J212" s="39"/>
      <c r="K212" s="39"/>
    </row>
    <row r="213" spans="1:11" x14ac:dyDescent="0.25">
      <c r="A213" s="427" t="s">
        <v>333</v>
      </c>
      <c r="B213" s="415"/>
      <c r="C213" s="415"/>
      <c r="D213" s="103">
        <f>+SUM(D211:D212)</f>
        <v>303072</v>
      </c>
      <c r="E213" s="103">
        <f>+SUM(E211:E212)</f>
        <v>804804</v>
      </c>
      <c r="F213" s="417" t="s">
        <v>296</v>
      </c>
      <c r="G213" s="417"/>
      <c r="H213" s="417"/>
      <c r="I213" s="423"/>
      <c r="J213" s="39"/>
      <c r="K213" s="39"/>
    </row>
    <row r="214" spans="1:11" x14ac:dyDescent="0.25">
      <c r="A214" s="427" t="s">
        <v>284</v>
      </c>
      <c r="B214" s="415"/>
      <c r="C214" s="415"/>
      <c r="D214" s="103">
        <f>+D213*D99</f>
        <v>145474.56</v>
      </c>
      <c r="E214" s="103">
        <f>+E213*E99</f>
        <v>185104.92</v>
      </c>
      <c r="F214" s="417" t="s">
        <v>286</v>
      </c>
      <c r="G214" s="417"/>
      <c r="H214" s="417"/>
      <c r="I214" s="423"/>
      <c r="J214" s="39"/>
      <c r="K214" s="39"/>
    </row>
    <row r="215" spans="1:11" x14ac:dyDescent="0.25">
      <c r="A215" s="428" t="s">
        <v>285</v>
      </c>
      <c r="B215" s="414"/>
      <c r="C215" s="414"/>
      <c r="D215" s="418">
        <f>+D214+E214</f>
        <v>330579.48</v>
      </c>
      <c r="E215" s="418"/>
      <c r="F215" s="417" t="s">
        <v>288</v>
      </c>
      <c r="G215" s="417"/>
      <c r="H215" s="417"/>
      <c r="I215" s="423"/>
      <c r="J215" s="39"/>
      <c r="K215" s="39"/>
    </row>
    <row r="216" spans="1:11" x14ac:dyDescent="0.25">
      <c r="A216" s="258"/>
      <c r="B216" s="259"/>
      <c r="C216" s="259"/>
      <c r="D216" s="228"/>
      <c r="E216" s="228"/>
      <c r="F216" s="250"/>
      <c r="G216" s="250"/>
      <c r="H216" s="250"/>
      <c r="I216" s="251"/>
      <c r="J216" s="39"/>
      <c r="K216" s="39"/>
    </row>
    <row r="217" spans="1:11" x14ac:dyDescent="0.25">
      <c r="A217" s="428" t="s">
        <v>371</v>
      </c>
      <c r="B217" s="414"/>
      <c r="C217" s="414"/>
      <c r="D217" s="261" t="s">
        <v>373</v>
      </c>
      <c r="E217" s="261" t="s">
        <v>374</v>
      </c>
      <c r="F217" s="417" t="s">
        <v>380</v>
      </c>
      <c r="G217" s="417"/>
      <c r="H217" s="417"/>
      <c r="I217" s="423"/>
      <c r="J217" s="39"/>
      <c r="K217" s="39"/>
    </row>
    <row r="218" spans="1:11" x14ac:dyDescent="0.25">
      <c r="A218" s="428" t="s">
        <v>381</v>
      </c>
      <c r="B218" s="414"/>
      <c r="C218" s="414"/>
      <c r="D218" s="252">
        <f>+C80*D103</f>
        <v>219760</v>
      </c>
      <c r="E218" s="252">
        <f>+C81*D104</f>
        <v>243600</v>
      </c>
      <c r="F218" s="417" t="s">
        <v>382</v>
      </c>
      <c r="G218" s="417"/>
      <c r="H218" s="417"/>
      <c r="I218" s="423"/>
      <c r="J218" s="39"/>
      <c r="K218" s="39"/>
    </row>
    <row r="219" spans="1:11" x14ac:dyDescent="0.25">
      <c r="A219" s="427"/>
      <c r="B219" s="416"/>
      <c r="C219" s="416"/>
      <c r="D219" s="418">
        <f>+D218+E218</f>
        <v>463360</v>
      </c>
      <c r="E219" s="418"/>
      <c r="F219" s="419" t="s">
        <v>383</v>
      </c>
      <c r="G219" s="420"/>
      <c r="H219" s="420"/>
      <c r="I219" s="565"/>
      <c r="J219" s="39"/>
      <c r="K219" s="39"/>
    </row>
    <row r="220" spans="1:11" x14ac:dyDescent="0.25">
      <c r="A220" s="258"/>
      <c r="B220" s="259"/>
      <c r="C220" s="259"/>
      <c r="D220" s="228"/>
      <c r="E220" s="228"/>
      <c r="F220" s="250"/>
      <c r="G220" s="250"/>
      <c r="H220" s="250"/>
      <c r="I220" s="251"/>
      <c r="J220" s="39"/>
      <c r="K220" s="39"/>
    </row>
    <row r="221" spans="1:11" ht="15.75" thickBot="1" x14ac:dyDescent="0.3">
      <c r="A221" s="98"/>
      <c r="B221" s="262"/>
      <c r="C221" s="262"/>
      <c r="D221" s="78"/>
      <c r="E221" s="79"/>
      <c r="F221" s="79"/>
      <c r="G221" s="79"/>
      <c r="H221" s="79"/>
      <c r="I221" s="80"/>
      <c r="J221" s="39"/>
      <c r="K221" s="39"/>
    </row>
    <row r="222" spans="1:11" ht="15.75" thickBot="1" x14ac:dyDescent="0.3">
      <c r="A222" s="443" t="s">
        <v>287</v>
      </c>
      <c r="B222" s="444"/>
      <c r="C222" s="133">
        <f>+D215+D207</f>
        <v>2591299.48</v>
      </c>
      <c r="D222" s="134" t="s">
        <v>298</v>
      </c>
      <c r="E222" s="79"/>
      <c r="F222" s="134"/>
      <c r="G222" s="134"/>
      <c r="H222" s="134"/>
      <c r="I222" s="135"/>
      <c r="J222" s="39"/>
      <c r="K222" s="39"/>
    </row>
    <row r="223" spans="1:11" x14ac:dyDescent="0.25">
      <c r="A223" s="98"/>
      <c r="B223" s="262"/>
      <c r="C223" s="262"/>
      <c r="D223" s="78"/>
      <c r="E223" s="79"/>
      <c r="F223" s="79"/>
      <c r="G223" s="79"/>
      <c r="H223" s="79"/>
      <c r="I223" s="80"/>
      <c r="J223" s="39"/>
      <c r="K223" s="39"/>
    </row>
    <row r="224" spans="1:11" x14ac:dyDescent="0.25">
      <c r="A224" s="447" t="s">
        <v>289</v>
      </c>
      <c r="B224" s="448"/>
      <c r="C224" s="448"/>
      <c r="D224" s="448"/>
      <c r="E224" s="257"/>
      <c r="F224" s="79"/>
      <c r="G224" s="79"/>
      <c r="H224" s="79"/>
      <c r="I224" s="80"/>
      <c r="J224" s="39"/>
      <c r="K224" s="39"/>
    </row>
    <row r="225" spans="1:11" x14ac:dyDescent="0.25">
      <c r="A225" s="447" t="s">
        <v>290</v>
      </c>
      <c r="B225" s="448"/>
      <c r="C225" s="263" t="s">
        <v>291</v>
      </c>
      <c r="D225" s="263" t="s">
        <v>292</v>
      </c>
      <c r="E225" s="257"/>
      <c r="F225" s="257"/>
      <c r="G225" s="79"/>
      <c r="H225" s="79"/>
      <c r="I225" s="80"/>
      <c r="J225" s="39"/>
      <c r="K225" s="39"/>
    </row>
    <row r="226" spans="1:11" x14ac:dyDescent="0.25">
      <c r="A226" s="449" t="s">
        <v>293</v>
      </c>
      <c r="B226" s="450"/>
      <c r="C226" s="37">
        <f>+D88</f>
        <v>4600000</v>
      </c>
      <c r="D226" s="37">
        <f>+E88</f>
        <v>4300134</v>
      </c>
      <c r="E226" s="257"/>
      <c r="F226" s="257"/>
      <c r="G226" s="79"/>
      <c r="H226" s="79"/>
      <c r="I226" s="80"/>
      <c r="J226" s="39"/>
      <c r="K226" s="39"/>
    </row>
    <row r="227" spans="1:11" x14ac:dyDescent="0.25">
      <c r="A227" s="449" t="s">
        <v>114</v>
      </c>
      <c r="B227" s="450"/>
      <c r="C227" s="37">
        <f>+B90</f>
        <v>11200000</v>
      </c>
      <c r="D227" s="37">
        <f>+B90</f>
        <v>11200000</v>
      </c>
      <c r="E227" s="257"/>
      <c r="F227" s="257"/>
      <c r="G227" s="79"/>
      <c r="H227" s="79"/>
      <c r="I227" s="80"/>
      <c r="J227" s="39"/>
      <c r="K227" s="39"/>
    </row>
    <row r="228" spans="1:11" x14ac:dyDescent="0.25">
      <c r="A228" s="449" t="s">
        <v>118</v>
      </c>
      <c r="B228" s="450"/>
      <c r="C228" s="136">
        <f>+E74</f>
        <v>2200000</v>
      </c>
      <c r="D228" s="37">
        <f>+D207</f>
        <v>2260720</v>
      </c>
      <c r="E228" s="257"/>
      <c r="F228" s="257"/>
      <c r="G228" s="79"/>
      <c r="H228" s="79"/>
      <c r="I228" s="80"/>
      <c r="J228" s="39"/>
      <c r="K228" s="39"/>
    </row>
    <row r="229" spans="1:11" x14ac:dyDescent="0.25">
      <c r="A229" s="449" t="s">
        <v>119</v>
      </c>
      <c r="B229" s="450"/>
      <c r="C229" s="136">
        <f>+E78</f>
        <v>601110</v>
      </c>
      <c r="D229" s="37">
        <f>+D215</f>
        <v>330579.48</v>
      </c>
      <c r="E229" s="257"/>
      <c r="F229" s="257"/>
      <c r="G229" s="79"/>
      <c r="H229" s="79"/>
      <c r="I229" s="80"/>
      <c r="J229" s="39"/>
      <c r="K229" s="39"/>
    </row>
    <row r="230" spans="1:11" x14ac:dyDescent="0.25">
      <c r="A230" s="409" t="s">
        <v>375</v>
      </c>
      <c r="B230" s="410"/>
      <c r="C230" s="136">
        <f>+E82</f>
        <v>391680</v>
      </c>
      <c r="D230" s="37">
        <f>+D219</f>
        <v>463360</v>
      </c>
      <c r="E230" s="257"/>
      <c r="F230" s="257"/>
      <c r="G230" s="79"/>
      <c r="H230" s="79"/>
      <c r="I230" s="80"/>
      <c r="J230" s="39"/>
      <c r="K230" s="39"/>
    </row>
    <row r="231" spans="1:11" x14ac:dyDescent="0.25">
      <c r="A231" s="451" t="s">
        <v>77</v>
      </c>
      <c r="B231" s="452"/>
      <c r="C231" s="127">
        <f>+C226+C227-C228-C229-C230</f>
        <v>12607210</v>
      </c>
      <c r="D231" s="127">
        <f>+D226+D227-D228-D229-D230</f>
        <v>12445474.52</v>
      </c>
      <c r="E231" s="453" t="s">
        <v>294</v>
      </c>
      <c r="F231" s="453"/>
      <c r="G231" s="453"/>
      <c r="H231" s="79"/>
      <c r="I231" s="80"/>
      <c r="J231" s="39"/>
      <c r="K231" s="39"/>
    </row>
    <row r="232" spans="1:11" ht="15.75" thickBot="1" x14ac:dyDescent="0.3">
      <c r="A232" s="98"/>
      <c r="B232" s="262"/>
      <c r="C232" s="262"/>
      <c r="D232" s="78"/>
      <c r="E232" s="79"/>
      <c r="F232" s="79"/>
      <c r="G232" s="79"/>
      <c r="H232" s="79"/>
      <c r="I232" s="80"/>
      <c r="J232" s="39"/>
      <c r="K232" s="39"/>
    </row>
    <row r="233" spans="1:11" ht="15.75" thickBot="1" x14ac:dyDescent="0.3">
      <c r="A233" s="460" t="s">
        <v>295</v>
      </c>
      <c r="B233" s="461"/>
      <c r="C233" s="133">
        <f>+C231-D231</f>
        <v>161735.48000000045</v>
      </c>
      <c r="D233" s="81"/>
      <c r="E233" s="82"/>
      <c r="F233" s="82"/>
      <c r="G233" s="82"/>
      <c r="H233" s="82"/>
      <c r="I233" s="83"/>
      <c r="J233" s="79"/>
      <c r="K233" s="39"/>
    </row>
    <row r="234" spans="1:11" ht="15.75" thickBot="1" x14ac:dyDescent="0.3">
      <c r="A234" s="88"/>
      <c r="B234" s="88"/>
      <c r="C234" s="88"/>
      <c r="D234" s="78"/>
      <c r="E234" s="79"/>
      <c r="F234" s="79"/>
      <c r="G234" s="79"/>
      <c r="H234" s="79"/>
      <c r="I234" s="79"/>
      <c r="J234" s="79"/>
      <c r="K234" s="39"/>
    </row>
    <row r="235" spans="1:11" x14ac:dyDescent="0.25">
      <c r="A235" s="84" t="s">
        <v>120</v>
      </c>
      <c r="B235" s="85"/>
      <c r="C235" s="85"/>
      <c r="D235" s="85"/>
      <c r="E235" s="85"/>
      <c r="F235" s="85"/>
      <c r="G235" s="85"/>
      <c r="H235" s="85"/>
      <c r="I235" s="86"/>
      <c r="J235" s="88"/>
      <c r="K235" s="47"/>
    </row>
    <row r="236" spans="1:11" x14ac:dyDescent="0.25">
      <c r="A236" s="545" t="s">
        <v>124</v>
      </c>
      <c r="B236" s="546"/>
      <c r="C236" s="422" t="s">
        <v>125</v>
      </c>
      <c r="D236" s="422"/>
      <c r="E236" s="78">
        <f>+(E106*1)-E106</f>
        <v>0</v>
      </c>
      <c r="F236" s="79"/>
      <c r="G236" s="79"/>
      <c r="H236" s="79"/>
      <c r="I236" s="80"/>
      <c r="J236" s="79"/>
      <c r="K236" s="39"/>
    </row>
    <row r="237" spans="1:11" x14ac:dyDescent="0.25">
      <c r="A237" s="545"/>
      <c r="B237" s="546"/>
      <c r="C237" s="422" t="s">
        <v>126</v>
      </c>
      <c r="D237" s="422"/>
      <c r="E237" s="78">
        <f>+(E106*E110*E108)/E109</f>
        <v>3626.6666666666665</v>
      </c>
      <c r="F237" s="79"/>
      <c r="G237" s="79"/>
      <c r="H237" s="79"/>
      <c r="I237" s="80"/>
      <c r="J237" s="79"/>
      <c r="K237" s="39"/>
    </row>
    <row r="238" spans="1:11" x14ac:dyDescent="0.25">
      <c r="A238" s="464" t="s">
        <v>128</v>
      </c>
      <c r="B238" s="465"/>
      <c r="C238" s="422" t="s">
        <v>129</v>
      </c>
      <c r="D238" s="422"/>
      <c r="E238" s="78">
        <f>+E107*E106*E108/E109</f>
        <v>10653.333333333334</v>
      </c>
      <c r="F238" s="79"/>
      <c r="G238" s="79"/>
      <c r="H238" s="79"/>
      <c r="I238" s="80"/>
      <c r="J238" s="79"/>
      <c r="K238" s="39"/>
    </row>
    <row r="239" spans="1:11" ht="15.75" thickBot="1" x14ac:dyDescent="0.3">
      <c r="A239" s="471" t="s">
        <v>130</v>
      </c>
      <c r="B239" s="472"/>
      <c r="C239" s="472"/>
      <c r="D239" s="472"/>
      <c r="E239" s="195">
        <f>+E238</f>
        <v>10653.333333333334</v>
      </c>
      <c r="F239" s="82"/>
      <c r="G239" s="82"/>
      <c r="H239" s="82"/>
      <c r="I239" s="83"/>
      <c r="J239" s="79"/>
      <c r="K239" s="39"/>
    </row>
    <row r="240" spans="1:11" ht="15.75" thickBot="1" x14ac:dyDescent="0.3">
      <c r="A240" s="10"/>
      <c r="B240" s="10"/>
      <c r="C240" s="10"/>
      <c r="D240" s="10"/>
      <c r="E240" s="10"/>
      <c r="F240" s="10"/>
      <c r="G240" s="10"/>
      <c r="H240" s="10"/>
      <c r="I240" s="10"/>
      <c r="J240" s="10"/>
    </row>
    <row r="241" spans="1:11" x14ac:dyDescent="0.25">
      <c r="A241" s="84" t="s">
        <v>139</v>
      </c>
      <c r="B241" s="85"/>
      <c r="C241" s="85"/>
      <c r="D241" s="85"/>
      <c r="E241" s="85"/>
      <c r="F241" s="85"/>
      <c r="G241" s="85"/>
      <c r="H241" s="85"/>
      <c r="I241" s="86"/>
      <c r="J241" s="76"/>
      <c r="K241" s="47"/>
    </row>
    <row r="242" spans="1:11" x14ac:dyDescent="0.25">
      <c r="A242" s="421" t="s">
        <v>131</v>
      </c>
      <c r="B242" s="422"/>
      <c r="C242" s="422"/>
      <c r="D242" s="79"/>
      <c r="E242" s="79"/>
      <c r="F242" s="79"/>
      <c r="G242" s="79"/>
      <c r="H242" s="79"/>
      <c r="I242" s="80"/>
      <c r="J242" s="39"/>
      <c r="K242" s="39"/>
    </row>
    <row r="243" spans="1:11" x14ac:dyDescent="0.25">
      <c r="A243" s="421" t="s">
        <v>132</v>
      </c>
      <c r="B243" s="422"/>
      <c r="C243" s="78">
        <f>+E64</f>
        <v>110000</v>
      </c>
      <c r="D243" s="79"/>
      <c r="E243" s="79"/>
      <c r="F243" s="79"/>
      <c r="G243" s="79"/>
      <c r="H243" s="79"/>
      <c r="I243" s="80"/>
      <c r="J243" s="39"/>
      <c r="K243" s="39"/>
    </row>
    <row r="244" spans="1:11" x14ac:dyDescent="0.25">
      <c r="A244" s="421" t="s">
        <v>134</v>
      </c>
      <c r="B244" s="422"/>
      <c r="C244" s="78">
        <f>+I247</f>
        <v>67500</v>
      </c>
      <c r="D244" s="79"/>
      <c r="E244" s="79"/>
      <c r="F244" s="79"/>
      <c r="G244" s="79"/>
      <c r="H244" s="79"/>
      <c r="I244" s="80"/>
      <c r="J244" s="39"/>
      <c r="K244" s="39"/>
    </row>
    <row r="245" spans="1:11" x14ac:dyDescent="0.25">
      <c r="A245" s="464" t="s">
        <v>133</v>
      </c>
      <c r="B245" s="465"/>
      <c r="C245" s="87">
        <f>+C243-C244</f>
        <v>42500</v>
      </c>
      <c r="D245" s="79"/>
      <c r="E245" s="79"/>
      <c r="F245" s="79"/>
      <c r="G245" s="79"/>
      <c r="H245" s="79"/>
      <c r="I245" s="80"/>
      <c r="J245" s="39"/>
      <c r="K245" s="39"/>
    </row>
    <row r="246" spans="1:11" x14ac:dyDescent="0.25">
      <c r="A246" s="189"/>
      <c r="B246" s="79"/>
      <c r="C246" s="78"/>
      <c r="D246" s="79"/>
      <c r="E246" s="79"/>
      <c r="F246" s="79"/>
      <c r="G246" s="79"/>
      <c r="H246" s="79"/>
      <c r="I246" s="80"/>
      <c r="J246" s="39"/>
      <c r="K246" s="39"/>
    </row>
    <row r="247" spans="1:11" x14ac:dyDescent="0.25">
      <c r="A247" s="98" t="s">
        <v>140</v>
      </c>
      <c r="B247" s="88"/>
      <c r="C247" s="88"/>
      <c r="D247" s="88"/>
      <c r="E247" s="88"/>
      <c r="F247" s="88"/>
      <c r="G247" s="88"/>
      <c r="H247" s="88"/>
      <c r="I247" s="196">
        <f>+E65-(C248*C249)</f>
        <v>67500</v>
      </c>
      <c r="K247" s="39"/>
    </row>
    <row r="248" spans="1:11" x14ac:dyDescent="0.25">
      <c r="A248" s="421" t="s">
        <v>135</v>
      </c>
      <c r="B248" s="422"/>
      <c r="C248" s="78">
        <f>+E65/E68</f>
        <v>11250</v>
      </c>
      <c r="D248" s="79"/>
      <c r="E248" s="79"/>
      <c r="F248" s="79"/>
      <c r="G248" s="79"/>
      <c r="H248" s="79"/>
      <c r="I248" s="80"/>
      <c r="J248" s="39"/>
      <c r="K248" s="39"/>
    </row>
    <row r="249" spans="1:11" ht="28.9" customHeight="1" x14ac:dyDescent="0.25">
      <c r="A249" s="462" t="s">
        <v>352</v>
      </c>
      <c r="B249" s="463"/>
      <c r="C249" s="197">
        <v>2</v>
      </c>
      <c r="D249" s="79"/>
      <c r="E249" s="79"/>
      <c r="F249" s="79"/>
      <c r="G249" s="79"/>
      <c r="H249" s="79"/>
      <c r="I249" s="80"/>
      <c r="J249" s="39"/>
      <c r="K249" s="39"/>
    </row>
    <row r="250" spans="1:11" x14ac:dyDescent="0.25">
      <c r="A250" s="189"/>
      <c r="B250" s="79"/>
      <c r="C250" s="79"/>
      <c r="D250" s="79"/>
      <c r="E250" s="79"/>
      <c r="F250" s="79"/>
      <c r="G250" s="79"/>
      <c r="H250" s="79"/>
      <c r="I250" s="80"/>
      <c r="J250" s="39"/>
      <c r="K250" s="39"/>
    </row>
    <row r="251" spans="1:11" x14ac:dyDescent="0.25">
      <c r="A251" s="189" t="s">
        <v>141</v>
      </c>
      <c r="B251" s="79"/>
      <c r="C251" s="79"/>
      <c r="D251" s="79"/>
      <c r="E251" s="79"/>
      <c r="F251" s="79"/>
      <c r="G251" s="79"/>
      <c r="H251" s="79"/>
      <c r="I251" s="80"/>
      <c r="J251" s="39"/>
      <c r="K251" s="39"/>
    </row>
    <row r="252" spans="1:11" x14ac:dyDescent="0.25">
      <c r="A252" s="421" t="s">
        <v>136</v>
      </c>
      <c r="B252" s="422"/>
      <c r="C252" s="78">
        <f>+E67</f>
        <v>250000</v>
      </c>
      <c r="D252" s="79"/>
      <c r="E252" s="79"/>
      <c r="F252" s="79"/>
      <c r="G252" s="79"/>
      <c r="H252" s="79"/>
      <c r="I252" s="80"/>
      <c r="J252" s="39"/>
      <c r="K252" s="39"/>
    </row>
    <row r="253" spans="1:11" x14ac:dyDescent="0.25">
      <c r="A253" s="421" t="s">
        <v>137</v>
      </c>
      <c r="B253" s="422"/>
      <c r="C253" s="78">
        <f>-C245</f>
        <v>-42500</v>
      </c>
      <c r="D253" s="79"/>
      <c r="E253" s="79"/>
      <c r="F253" s="79"/>
      <c r="G253" s="79"/>
      <c r="H253" s="79"/>
      <c r="I253" s="80"/>
      <c r="J253" s="39"/>
      <c r="K253" s="39"/>
    </row>
    <row r="254" spans="1:11" x14ac:dyDescent="0.25">
      <c r="A254" s="464" t="s">
        <v>96</v>
      </c>
      <c r="B254" s="465"/>
      <c r="C254" s="198">
        <f>SUM(C252:C253)</f>
        <v>207500</v>
      </c>
      <c r="D254" s="79"/>
      <c r="E254" s="79"/>
      <c r="F254" s="79"/>
      <c r="G254" s="79"/>
      <c r="H254" s="79"/>
      <c r="I254" s="80"/>
      <c r="J254" s="39"/>
      <c r="K254" s="39"/>
    </row>
    <row r="255" spans="1:11" x14ac:dyDescent="0.25">
      <c r="A255" s="189"/>
      <c r="B255" s="79"/>
      <c r="C255" s="79"/>
      <c r="D255" s="79"/>
      <c r="E255" s="79"/>
      <c r="F255" s="79"/>
      <c r="G255" s="79"/>
      <c r="H255" s="79"/>
      <c r="I255" s="80"/>
      <c r="J255" s="39"/>
      <c r="K255" s="39"/>
    </row>
    <row r="256" spans="1:11" x14ac:dyDescent="0.25">
      <c r="A256" s="421" t="s">
        <v>142</v>
      </c>
      <c r="B256" s="422"/>
      <c r="C256" s="422"/>
      <c r="D256" s="422"/>
      <c r="E256" s="87">
        <f>+C257/E68</f>
        <v>25937.5</v>
      </c>
      <c r="F256" s="79"/>
      <c r="G256" s="79"/>
      <c r="H256" s="79"/>
      <c r="I256" s="80"/>
      <c r="J256" s="39"/>
      <c r="K256" s="39"/>
    </row>
    <row r="257" spans="1:11" x14ac:dyDescent="0.25">
      <c r="A257" s="421" t="s">
        <v>90</v>
      </c>
      <c r="B257" s="422"/>
      <c r="C257" s="78">
        <f>+C254</f>
        <v>207500</v>
      </c>
      <c r="D257" s="79"/>
      <c r="E257" s="79"/>
      <c r="F257" s="79"/>
      <c r="G257" s="79"/>
      <c r="H257" s="79"/>
      <c r="I257" s="80"/>
      <c r="J257" s="39"/>
      <c r="K257" s="39"/>
    </row>
    <row r="258" spans="1:11" x14ac:dyDescent="0.25">
      <c r="A258" s="174"/>
      <c r="B258" s="175"/>
      <c r="C258" s="78"/>
      <c r="D258" s="79"/>
      <c r="E258" s="79"/>
      <c r="F258" s="79"/>
      <c r="G258" s="79"/>
      <c r="H258" s="79"/>
      <c r="I258" s="80"/>
      <c r="J258" s="39"/>
      <c r="K258" s="39"/>
    </row>
    <row r="259" spans="1:11" ht="15.75" thickBot="1" x14ac:dyDescent="0.3">
      <c r="A259" s="500" t="s">
        <v>138</v>
      </c>
      <c r="B259" s="501"/>
      <c r="C259" s="501"/>
      <c r="D259" s="81">
        <f>+E66</f>
        <v>65000</v>
      </c>
      <c r="E259" s="82"/>
      <c r="F259" s="82"/>
      <c r="G259" s="82"/>
      <c r="H259" s="82"/>
      <c r="I259" s="83"/>
      <c r="J259" s="39"/>
      <c r="K259" s="39"/>
    </row>
    <row r="260" spans="1:11" ht="15.75" thickBot="1" x14ac:dyDescent="0.3">
      <c r="A260" s="97"/>
      <c r="B260" s="97"/>
      <c r="C260" s="78"/>
      <c r="D260" s="79"/>
      <c r="E260" s="79"/>
      <c r="F260" s="79"/>
      <c r="G260" s="79"/>
      <c r="H260" s="79"/>
      <c r="I260" s="79"/>
      <c r="J260" s="39"/>
      <c r="K260" s="39"/>
    </row>
    <row r="261" spans="1:11" x14ac:dyDescent="0.25">
      <c r="A261" s="84" t="s">
        <v>361</v>
      </c>
      <c r="B261" s="85"/>
      <c r="C261" s="85"/>
      <c r="D261" s="85"/>
      <c r="E261" s="85"/>
      <c r="F261" s="85"/>
      <c r="G261" s="85"/>
      <c r="H261" s="85"/>
      <c r="I261" s="86"/>
      <c r="J261" s="88"/>
      <c r="K261" s="47"/>
    </row>
    <row r="262" spans="1:11" x14ac:dyDescent="0.25">
      <c r="A262" s="487" t="s">
        <v>145</v>
      </c>
      <c r="B262" s="483"/>
      <c r="C262" s="181" t="s">
        <v>144</v>
      </c>
      <c r="D262" s="181" t="s">
        <v>146</v>
      </c>
      <c r="E262" s="483" t="s">
        <v>147</v>
      </c>
      <c r="F262" s="483"/>
      <c r="G262" s="79"/>
      <c r="H262" s="79"/>
      <c r="I262" s="80"/>
      <c r="J262" s="79"/>
      <c r="K262" s="39"/>
    </row>
    <row r="263" spans="1:11" x14ac:dyDescent="0.25">
      <c r="A263" s="458" t="s">
        <v>75</v>
      </c>
      <c r="B263" s="459"/>
      <c r="C263" s="120">
        <f>+C49</f>
        <v>16000</v>
      </c>
      <c r="D263" s="179" t="s">
        <v>149</v>
      </c>
      <c r="E263" s="459" t="s">
        <v>150</v>
      </c>
      <c r="F263" s="459"/>
      <c r="G263" s="79"/>
      <c r="H263" s="79"/>
      <c r="I263" s="80"/>
      <c r="J263" s="79"/>
      <c r="K263" s="39"/>
    </row>
    <row r="264" spans="1:11" x14ac:dyDescent="0.25">
      <c r="A264" s="458" t="s">
        <v>76</v>
      </c>
      <c r="B264" s="459"/>
      <c r="C264" s="120">
        <v>2500</v>
      </c>
      <c r="D264" s="179" t="s">
        <v>149</v>
      </c>
      <c r="E264" s="459" t="s">
        <v>362</v>
      </c>
      <c r="F264" s="459"/>
      <c r="G264" s="79"/>
      <c r="H264" s="79"/>
      <c r="I264" s="80"/>
      <c r="J264" s="79"/>
      <c r="K264" s="39"/>
    </row>
    <row r="265" spans="1:11" x14ac:dyDescent="0.25">
      <c r="A265" s="458" t="s">
        <v>148</v>
      </c>
      <c r="B265" s="459"/>
      <c r="C265" s="120">
        <f>+C51</f>
        <v>9700</v>
      </c>
      <c r="D265" s="179" t="s">
        <v>149</v>
      </c>
      <c r="E265" s="459" t="s">
        <v>151</v>
      </c>
      <c r="F265" s="459"/>
      <c r="G265" s="79"/>
      <c r="H265" s="79"/>
      <c r="I265" s="80"/>
      <c r="J265" s="79"/>
      <c r="K265" s="39"/>
    </row>
    <row r="266" spans="1:11" x14ac:dyDescent="0.25">
      <c r="A266" s="487" t="s">
        <v>77</v>
      </c>
      <c r="B266" s="483"/>
      <c r="C266" s="87">
        <f>SUM(C263:C265)</f>
        <v>28200</v>
      </c>
      <c r="D266" s="459"/>
      <c r="E266" s="459"/>
      <c r="F266" s="459"/>
      <c r="G266" s="79"/>
      <c r="H266" s="79"/>
      <c r="I266" s="80"/>
      <c r="J266" s="79"/>
      <c r="K266" s="39"/>
    </row>
    <row r="267" spans="1:11" x14ac:dyDescent="0.25">
      <c r="A267" s="180"/>
      <c r="B267" s="181"/>
      <c r="C267" s="87"/>
      <c r="D267" s="179"/>
      <c r="E267" s="179"/>
      <c r="F267" s="179"/>
      <c r="G267" s="79"/>
      <c r="H267" s="79"/>
      <c r="I267" s="80"/>
      <c r="J267" s="79"/>
      <c r="K267" s="39"/>
    </row>
    <row r="268" spans="1:11" ht="14.45" customHeight="1" x14ac:dyDescent="0.25">
      <c r="A268" s="467" t="s">
        <v>363</v>
      </c>
      <c r="B268" s="468"/>
      <c r="C268" s="468"/>
      <c r="D268" s="468"/>
      <c r="E268" s="468"/>
      <c r="F268" s="468"/>
      <c r="G268" s="468"/>
      <c r="H268" s="468"/>
      <c r="I268" s="469"/>
      <c r="J268" s="79"/>
      <c r="K268" s="39"/>
    </row>
    <row r="269" spans="1:11" x14ac:dyDescent="0.25">
      <c r="A269" s="467"/>
      <c r="B269" s="468"/>
      <c r="C269" s="468"/>
      <c r="D269" s="468"/>
      <c r="E269" s="468"/>
      <c r="F269" s="468"/>
      <c r="G269" s="468"/>
      <c r="H269" s="468"/>
      <c r="I269" s="469"/>
      <c r="J269" s="79"/>
      <c r="K269" s="39"/>
    </row>
    <row r="270" spans="1:11" x14ac:dyDescent="0.25">
      <c r="A270" s="467"/>
      <c r="B270" s="468"/>
      <c r="C270" s="468"/>
      <c r="D270" s="468"/>
      <c r="E270" s="468"/>
      <c r="F270" s="468"/>
      <c r="G270" s="468"/>
      <c r="H270" s="468"/>
      <c r="I270" s="469"/>
      <c r="J270" s="79"/>
      <c r="K270" s="39"/>
    </row>
    <row r="271" spans="1:11" x14ac:dyDescent="0.25">
      <c r="A271" s="467"/>
      <c r="B271" s="468"/>
      <c r="C271" s="468"/>
      <c r="D271" s="468"/>
      <c r="E271" s="468"/>
      <c r="F271" s="468"/>
      <c r="G271" s="468"/>
      <c r="H271" s="468"/>
      <c r="I271" s="469"/>
      <c r="J271" s="79"/>
      <c r="K271" s="39"/>
    </row>
    <row r="272" spans="1:11" x14ac:dyDescent="0.25">
      <c r="A272" s="186"/>
      <c r="B272" s="182"/>
      <c r="C272" s="182"/>
      <c r="D272" s="182"/>
      <c r="E272" s="182"/>
      <c r="F272" s="182"/>
      <c r="G272" s="182"/>
      <c r="H272" s="182"/>
      <c r="I272" s="187"/>
      <c r="J272" s="79"/>
      <c r="K272" s="39"/>
    </row>
    <row r="273" spans="1:11" x14ac:dyDescent="0.25">
      <c r="A273" s="421" t="s">
        <v>152</v>
      </c>
      <c r="B273" s="422"/>
      <c r="C273" s="422"/>
      <c r="D273" s="422"/>
      <c r="E273" s="79"/>
      <c r="F273" s="79"/>
      <c r="G273" s="79"/>
      <c r="H273" s="79"/>
      <c r="I273" s="80"/>
      <c r="J273" s="79"/>
      <c r="K273" s="39"/>
    </row>
    <row r="274" spans="1:11" x14ac:dyDescent="0.25">
      <c r="A274" s="178" t="s">
        <v>145</v>
      </c>
      <c r="B274" s="179" t="s">
        <v>144</v>
      </c>
      <c r="C274" s="79"/>
      <c r="D274" s="79"/>
      <c r="E274" s="79"/>
      <c r="F274" s="79"/>
      <c r="G274" s="79"/>
      <c r="H274" s="79"/>
      <c r="I274" s="80"/>
      <c r="J274" s="79"/>
      <c r="K274" s="39"/>
    </row>
    <row r="275" spans="1:11" x14ac:dyDescent="0.25">
      <c r="A275" s="178" t="s">
        <v>75</v>
      </c>
      <c r="B275" s="78">
        <f>+C263</f>
        <v>16000</v>
      </c>
      <c r="C275" s="79"/>
      <c r="D275" s="79"/>
      <c r="E275" s="79"/>
      <c r="F275" s="79"/>
      <c r="G275" s="79"/>
      <c r="H275" s="79"/>
      <c r="I275" s="80"/>
      <c r="J275" s="79"/>
      <c r="K275" s="39"/>
    </row>
    <row r="276" spans="1:11" x14ac:dyDescent="0.25">
      <c r="A276" s="178" t="s">
        <v>76</v>
      </c>
      <c r="B276" s="78">
        <v>0</v>
      </c>
      <c r="C276" s="79"/>
      <c r="D276" s="79"/>
      <c r="E276" s="79"/>
      <c r="F276" s="79"/>
      <c r="G276" s="79"/>
      <c r="H276" s="79"/>
      <c r="I276" s="80"/>
      <c r="J276" s="79"/>
      <c r="K276" s="39"/>
    </row>
    <row r="277" spans="1:11" x14ac:dyDescent="0.25">
      <c r="A277" s="178" t="s">
        <v>148</v>
      </c>
      <c r="B277" s="78">
        <f>+C265</f>
        <v>9700</v>
      </c>
      <c r="C277" s="79"/>
      <c r="D277" s="79"/>
      <c r="E277" s="79"/>
      <c r="F277" s="79"/>
      <c r="G277" s="79"/>
      <c r="H277" s="79"/>
      <c r="I277" s="80"/>
      <c r="J277" s="79"/>
      <c r="K277" s="39"/>
    </row>
    <row r="278" spans="1:11" x14ac:dyDescent="0.25">
      <c r="A278" s="188" t="s">
        <v>77</v>
      </c>
      <c r="B278" s="87">
        <f>SUM(B275:B277)</f>
        <v>25700</v>
      </c>
      <c r="C278" s="79"/>
      <c r="D278" s="79"/>
      <c r="E278" s="79"/>
      <c r="F278" s="79"/>
      <c r="G278" s="79"/>
      <c r="H278" s="79"/>
      <c r="I278" s="80"/>
      <c r="J278" s="79"/>
      <c r="K278" s="39"/>
    </row>
    <row r="279" spans="1:11" x14ac:dyDescent="0.25">
      <c r="A279" s="189"/>
      <c r="B279" s="79"/>
      <c r="C279" s="79"/>
      <c r="D279" s="79"/>
      <c r="E279" s="79"/>
      <c r="F279" s="79"/>
      <c r="G279" s="79"/>
      <c r="H279" s="79"/>
      <c r="I279" s="80"/>
      <c r="J279" s="79"/>
      <c r="K279" s="39"/>
    </row>
    <row r="280" spans="1:11" x14ac:dyDescent="0.25">
      <c r="A280" s="421" t="s">
        <v>153</v>
      </c>
      <c r="B280" s="422"/>
      <c r="C280" s="78">
        <f>+E47</f>
        <v>28200</v>
      </c>
      <c r="D280" s="79"/>
      <c r="E280" s="79"/>
      <c r="F280" s="79"/>
      <c r="G280" s="79"/>
      <c r="H280" s="79"/>
      <c r="I280" s="80"/>
      <c r="J280" s="79"/>
      <c r="K280" s="39"/>
    </row>
    <row r="281" spans="1:11" x14ac:dyDescent="0.25">
      <c r="A281" s="421" t="s">
        <v>154</v>
      </c>
      <c r="B281" s="422"/>
      <c r="C281" s="78">
        <f>+B278</f>
        <v>25700</v>
      </c>
      <c r="D281" s="79"/>
      <c r="E281" s="79"/>
      <c r="F281" s="79"/>
      <c r="G281" s="79"/>
      <c r="H281" s="79"/>
      <c r="I281" s="80"/>
      <c r="J281" s="79"/>
      <c r="K281" s="39"/>
    </row>
    <row r="282" spans="1:11" ht="15.75" thickBot="1" x14ac:dyDescent="0.3">
      <c r="A282" s="471" t="s">
        <v>155</v>
      </c>
      <c r="B282" s="472"/>
      <c r="C282" s="190">
        <f>+C280-C281</f>
        <v>2500</v>
      </c>
      <c r="D282" s="82"/>
      <c r="E282" s="82"/>
      <c r="F282" s="82"/>
      <c r="G282" s="82"/>
      <c r="H282" s="82"/>
      <c r="I282" s="83"/>
      <c r="J282" s="79"/>
      <c r="K282" s="39"/>
    </row>
    <row r="283" spans="1:11" ht="15.75" thickBot="1" x14ac:dyDescent="0.3">
      <c r="A283" s="10"/>
      <c r="B283" s="10"/>
      <c r="C283" s="10"/>
      <c r="D283" s="10"/>
      <c r="E283" s="10"/>
      <c r="F283" s="10"/>
      <c r="G283" s="10"/>
      <c r="H283" s="10"/>
      <c r="I283" s="10"/>
    </row>
    <row r="284" spans="1:11" x14ac:dyDescent="0.25">
      <c r="A284" s="84" t="s">
        <v>158</v>
      </c>
      <c r="B284" s="85"/>
      <c r="C284" s="85"/>
      <c r="D284" s="85"/>
      <c r="E284" s="85"/>
      <c r="F284" s="85"/>
      <c r="G284" s="85"/>
      <c r="H284" s="85"/>
      <c r="I284" s="86"/>
      <c r="J284" s="76"/>
    </row>
    <row r="285" spans="1:11" x14ac:dyDescent="0.25">
      <c r="A285" s="189"/>
      <c r="B285" s="79"/>
      <c r="C285" s="79"/>
      <c r="D285" s="79"/>
      <c r="E285" s="79"/>
      <c r="F285" s="79"/>
      <c r="G285" s="79"/>
      <c r="H285" s="79"/>
      <c r="I285" s="80"/>
      <c r="J285" s="39"/>
    </row>
    <row r="286" spans="1:11" x14ac:dyDescent="0.25">
      <c r="A286" s="421" t="s">
        <v>159</v>
      </c>
      <c r="B286" s="422"/>
      <c r="C286" s="422"/>
      <c r="D286" s="422"/>
      <c r="E286" s="78">
        <f>+E111</f>
        <v>40000</v>
      </c>
      <c r="F286" s="79"/>
      <c r="G286" s="79"/>
      <c r="H286" s="79"/>
      <c r="I286" s="80"/>
      <c r="J286" s="39"/>
    </row>
    <row r="287" spans="1:11" x14ac:dyDescent="0.25">
      <c r="A287" s="421" t="s">
        <v>160</v>
      </c>
      <c r="B287" s="422"/>
      <c r="C287" s="422"/>
      <c r="D287" s="422"/>
      <c r="E287" s="78">
        <f>+E58</f>
        <v>2300000</v>
      </c>
      <c r="F287" s="79"/>
      <c r="G287" s="79"/>
      <c r="H287" s="79"/>
      <c r="I287" s="80"/>
      <c r="J287" s="39"/>
    </row>
    <row r="288" spans="1:11" x14ac:dyDescent="0.25">
      <c r="A288" s="189"/>
      <c r="B288" s="79"/>
      <c r="C288" s="79"/>
      <c r="D288" s="79"/>
      <c r="E288" s="79"/>
      <c r="F288" s="79"/>
      <c r="G288" s="79"/>
      <c r="H288" s="79"/>
      <c r="I288" s="80"/>
      <c r="J288" s="39"/>
    </row>
    <row r="289" spans="1:10" x14ac:dyDescent="0.25">
      <c r="A289" s="445" t="s">
        <v>161</v>
      </c>
      <c r="B289" s="446"/>
      <c r="C289" s="446"/>
      <c r="D289" s="446"/>
      <c r="E289" s="176" t="s">
        <v>162</v>
      </c>
      <c r="F289" s="79"/>
      <c r="G289" s="79"/>
      <c r="H289" s="79"/>
      <c r="I289" s="80"/>
      <c r="J289" s="39"/>
    </row>
    <row r="290" spans="1:10" x14ac:dyDescent="0.25">
      <c r="A290" s="427" t="s">
        <v>163</v>
      </c>
      <c r="B290" s="415"/>
      <c r="C290" s="415"/>
      <c r="D290" s="415"/>
      <c r="E290" s="37">
        <f>+I136</f>
        <v>2912729.1926940647</v>
      </c>
      <c r="F290" s="79"/>
      <c r="G290" s="79"/>
      <c r="H290" s="79"/>
      <c r="I290" s="80"/>
      <c r="J290" s="39"/>
    </row>
    <row r="291" spans="1:10" x14ac:dyDescent="0.25">
      <c r="A291" s="427" t="s">
        <v>164</v>
      </c>
      <c r="B291" s="415"/>
      <c r="C291" s="415"/>
      <c r="D291" s="415"/>
      <c r="E291" s="37">
        <f>+E286</f>
        <v>40000</v>
      </c>
      <c r="F291" s="79"/>
      <c r="G291" s="79"/>
      <c r="H291" s="79"/>
      <c r="I291" s="80"/>
      <c r="J291" s="39"/>
    </row>
    <row r="292" spans="1:10" x14ac:dyDescent="0.25">
      <c r="A292" s="427" t="s">
        <v>165</v>
      </c>
      <c r="B292" s="415"/>
      <c r="C292" s="415"/>
      <c r="D292" s="415"/>
      <c r="E292" s="37">
        <f>-I137</f>
        <v>-1019455.2174429225</v>
      </c>
      <c r="F292" s="79"/>
      <c r="G292" s="79"/>
      <c r="H292" s="79"/>
      <c r="I292" s="80"/>
      <c r="J292" s="39"/>
    </row>
    <row r="293" spans="1:10" x14ac:dyDescent="0.25">
      <c r="A293" s="428" t="s">
        <v>166</v>
      </c>
      <c r="B293" s="414"/>
      <c r="C293" s="414"/>
      <c r="D293" s="414"/>
      <c r="E293" s="127">
        <f>+SUM(E290:E292)</f>
        <v>1933273.9752511422</v>
      </c>
      <c r="F293" s="79"/>
      <c r="G293" s="79"/>
      <c r="H293" s="79"/>
      <c r="I293" s="80"/>
      <c r="J293" s="39"/>
    </row>
    <row r="294" spans="1:10" x14ac:dyDescent="0.25">
      <c r="A294" s="131"/>
      <c r="B294" s="89"/>
      <c r="C294" s="89"/>
      <c r="D294" s="89"/>
      <c r="E294" s="87"/>
      <c r="F294" s="79"/>
      <c r="G294" s="79"/>
      <c r="H294" s="79"/>
      <c r="I294" s="80"/>
      <c r="J294" s="39"/>
    </row>
    <row r="295" spans="1:10" x14ac:dyDescent="0.25">
      <c r="A295" s="427" t="s">
        <v>167</v>
      </c>
      <c r="B295" s="415"/>
      <c r="C295" s="415"/>
      <c r="D295" s="415"/>
      <c r="E295" s="37">
        <f>+E287</f>
        <v>2300000</v>
      </c>
      <c r="F295" s="79"/>
      <c r="G295" s="79"/>
      <c r="H295" s="79"/>
      <c r="I295" s="80"/>
      <c r="J295" s="39"/>
    </row>
    <row r="296" spans="1:10" x14ac:dyDescent="0.25">
      <c r="A296" s="547" t="s">
        <v>166</v>
      </c>
      <c r="B296" s="416"/>
      <c r="C296" s="416"/>
      <c r="D296" s="416"/>
      <c r="E296" s="37">
        <f>-E293</f>
        <v>-1933273.9752511422</v>
      </c>
      <c r="F296" s="79"/>
      <c r="G296" s="79"/>
      <c r="H296" s="79"/>
      <c r="I296" s="80"/>
      <c r="J296" s="39"/>
    </row>
    <row r="297" spans="1:10" x14ac:dyDescent="0.25">
      <c r="A297" s="427" t="s">
        <v>168</v>
      </c>
      <c r="B297" s="415"/>
      <c r="C297" s="415"/>
      <c r="D297" s="415"/>
      <c r="E297" s="37">
        <f>+SUM(E295:E296)</f>
        <v>366726.02474885783</v>
      </c>
      <c r="F297" s="79"/>
      <c r="G297" s="79"/>
      <c r="H297" s="79"/>
      <c r="I297" s="80"/>
      <c r="J297" s="39"/>
    </row>
    <row r="298" spans="1:10" ht="15.75" thickBot="1" x14ac:dyDescent="0.3">
      <c r="A298" s="402" t="s">
        <v>169</v>
      </c>
      <c r="B298" s="403"/>
      <c r="C298" s="403"/>
      <c r="D298" s="403"/>
      <c r="E298" s="191">
        <f>E297*E20</f>
        <v>128354.10866210023</v>
      </c>
      <c r="F298" s="82"/>
      <c r="G298" s="82"/>
      <c r="H298" s="82"/>
      <c r="I298" s="83"/>
      <c r="J298" s="39"/>
    </row>
    <row r="299" spans="1:10" ht="15.75" thickBot="1" x14ac:dyDescent="0.3">
      <c r="A299" s="10"/>
      <c r="B299" s="10"/>
      <c r="C299" s="10"/>
      <c r="D299" s="10"/>
      <c r="E299" s="10"/>
      <c r="F299" s="10"/>
      <c r="G299" s="10"/>
      <c r="H299" s="10"/>
      <c r="I299" s="10"/>
    </row>
    <row r="300" spans="1:10" x14ac:dyDescent="0.25">
      <c r="A300" s="192" t="s">
        <v>254</v>
      </c>
      <c r="B300" s="193"/>
      <c r="C300" s="193"/>
      <c r="D300" s="193"/>
      <c r="E300" s="193"/>
      <c r="F300" s="193"/>
      <c r="G300" s="193"/>
      <c r="H300" s="193"/>
      <c r="I300" s="194"/>
      <c r="J300" s="46"/>
    </row>
    <row r="301" spans="1:10" x14ac:dyDescent="0.25">
      <c r="A301" s="421" t="s">
        <v>324</v>
      </c>
      <c r="B301" s="422"/>
      <c r="C301" s="422"/>
      <c r="D301" s="422"/>
      <c r="E301" s="78">
        <f>+E112</f>
        <v>4000</v>
      </c>
      <c r="F301" s="79"/>
      <c r="G301" s="79"/>
      <c r="H301" s="79"/>
      <c r="I301" s="80"/>
      <c r="J301" s="79"/>
    </row>
    <row r="302" spans="1:10" x14ac:dyDescent="0.25">
      <c r="A302" s="421" t="s">
        <v>255</v>
      </c>
      <c r="B302" s="422"/>
      <c r="C302" s="422"/>
      <c r="D302" s="422"/>
      <c r="E302" s="78">
        <f>+E22*I134</f>
        <v>145836.45963470323</v>
      </c>
      <c r="F302" s="79"/>
      <c r="G302" s="79"/>
      <c r="H302" s="79"/>
      <c r="I302" s="80"/>
      <c r="J302" s="79"/>
    </row>
    <row r="303" spans="1:10" ht="15.75" thickBot="1" x14ac:dyDescent="0.3">
      <c r="A303" s="500" t="s">
        <v>256</v>
      </c>
      <c r="B303" s="501"/>
      <c r="C303" s="501"/>
      <c r="D303" s="501"/>
      <c r="E303" s="81">
        <v>0</v>
      </c>
      <c r="F303" s="82"/>
      <c r="G303" s="82"/>
      <c r="H303" s="82"/>
      <c r="I303" s="83"/>
      <c r="J303" s="79"/>
    </row>
    <row r="304" spans="1:10" ht="15.75" thickBot="1" x14ac:dyDescent="0.3">
      <c r="A304" s="10"/>
      <c r="B304" s="10"/>
      <c r="C304" s="10"/>
      <c r="D304" s="10"/>
      <c r="E304" s="10"/>
      <c r="F304" s="10"/>
      <c r="G304" s="10"/>
      <c r="H304" s="10"/>
      <c r="I304" s="10"/>
      <c r="J304" s="10"/>
    </row>
    <row r="305" spans="1:10" ht="14.45" customHeight="1" x14ac:dyDescent="0.25">
      <c r="A305" s="435" t="s">
        <v>304</v>
      </c>
      <c r="B305" s="436"/>
      <c r="C305" s="436"/>
      <c r="D305" s="436"/>
      <c r="E305" s="436"/>
      <c r="F305" s="436"/>
      <c r="G305" s="436"/>
      <c r="H305" s="436"/>
      <c r="I305" s="437"/>
      <c r="J305" s="10"/>
    </row>
    <row r="306" spans="1:10" x14ac:dyDescent="0.25">
      <c r="A306" s="357"/>
      <c r="B306" s="438"/>
      <c r="C306" s="438"/>
      <c r="D306" s="438"/>
      <c r="E306" s="438"/>
      <c r="F306" s="438"/>
      <c r="G306" s="438"/>
      <c r="H306" s="438"/>
      <c r="I306" s="439"/>
      <c r="J306" s="10"/>
    </row>
    <row r="307" spans="1:10" ht="15.75" thickBot="1" x14ac:dyDescent="0.3">
      <c r="A307" s="440"/>
      <c r="B307" s="441"/>
      <c r="C307" s="441"/>
      <c r="D307" s="441"/>
      <c r="E307" s="441"/>
      <c r="F307" s="441"/>
      <c r="G307" s="441"/>
      <c r="H307" s="441"/>
      <c r="I307" s="442"/>
      <c r="J307" s="10"/>
    </row>
    <row r="308" spans="1:10" ht="15.75" thickBot="1" x14ac:dyDescent="0.3">
      <c r="A308" s="10"/>
      <c r="B308" s="10"/>
      <c r="C308" s="10"/>
      <c r="D308" s="10"/>
      <c r="E308" s="10"/>
      <c r="F308" s="10"/>
      <c r="G308" s="10"/>
      <c r="H308" s="10"/>
      <c r="I308" s="10"/>
      <c r="J308" s="10"/>
    </row>
    <row r="309" spans="1:10" x14ac:dyDescent="0.25">
      <c r="A309" s="435" t="s">
        <v>364</v>
      </c>
      <c r="B309" s="554"/>
      <c r="C309" s="554"/>
      <c r="D309" s="554"/>
      <c r="E309" s="554"/>
      <c r="F309" s="554"/>
      <c r="G309" s="554"/>
      <c r="H309" s="554"/>
      <c r="I309" s="555"/>
    </row>
    <row r="310" spans="1:10" x14ac:dyDescent="0.25">
      <c r="A310" s="360"/>
      <c r="B310" s="358"/>
      <c r="C310" s="358"/>
      <c r="D310" s="358"/>
      <c r="E310" s="358"/>
      <c r="F310" s="358"/>
      <c r="G310" s="358"/>
      <c r="H310" s="358"/>
      <c r="I310" s="359"/>
    </row>
    <row r="311" spans="1:10" ht="15.75" thickBot="1" x14ac:dyDescent="0.3">
      <c r="A311" s="556"/>
      <c r="B311" s="557"/>
      <c r="C311" s="557"/>
      <c r="D311" s="557"/>
      <c r="E311" s="557"/>
      <c r="F311" s="557"/>
      <c r="G311" s="557"/>
      <c r="H311" s="557"/>
      <c r="I311" s="558"/>
    </row>
  </sheetData>
  <mergeCells count="248">
    <mergeCell ref="A309:I311"/>
    <mergeCell ref="A6:I6"/>
    <mergeCell ref="A48:B48"/>
    <mergeCell ref="A35:B35"/>
    <mergeCell ref="A36:B36"/>
    <mergeCell ref="A21:D21"/>
    <mergeCell ref="A55:D55"/>
    <mergeCell ref="A56:D56"/>
    <mergeCell ref="A57:D57"/>
    <mergeCell ref="A32:D32"/>
    <mergeCell ref="A111:D111"/>
    <mergeCell ref="A58:D58"/>
    <mergeCell ref="A60:D60"/>
    <mergeCell ref="A61:D61"/>
    <mergeCell ref="A62:D62"/>
    <mergeCell ref="A107:D107"/>
    <mergeCell ref="A106:D106"/>
    <mergeCell ref="A108:D108"/>
    <mergeCell ref="A109:D109"/>
    <mergeCell ref="A110:D110"/>
    <mergeCell ref="B136:F136"/>
    <mergeCell ref="B133:F133"/>
    <mergeCell ref="B131:F131"/>
    <mergeCell ref="B150:D150"/>
    <mergeCell ref="A49:B49"/>
    <mergeCell ref="A50:B50"/>
    <mergeCell ref="A51:B51"/>
    <mergeCell ref="A52:B52"/>
    <mergeCell ref="A53:D53"/>
    <mergeCell ref="A54:D54"/>
    <mergeCell ref="B147:D147"/>
    <mergeCell ref="A64:D64"/>
    <mergeCell ref="A65:D65"/>
    <mergeCell ref="A66:D66"/>
    <mergeCell ref="A67:D67"/>
    <mergeCell ref="A68:D68"/>
    <mergeCell ref="A88:C88"/>
    <mergeCell ref="A85:C85"/>
    <mergeCell ref="B116:F116"/>
    <mergeCell ref="B117:F117"/>
    <mergeCell ref="B132:F132"/>
    <mergeCell ref="B122:F122"/>
    <mergeCell ref="B118:F118"/>
    <mergeCell ref="B119:F119"/>
    <mergeCell ref="B123:F123"/>
    <mergeCell ref="A181:C181"/>
    <mergeCell ref="A297:D297"/>
    <mergeCell ref="A298:D298"/>
    <mergeCell ref="A236:B237"/>
    <mergeCell ref="A286:D286"/>
    <mergeCell ref="A287:D287"/>
    <mergeCell ref="A289:D289"/>
    <mergeCell ref="A290:D290"/>
    <mergeCell ref="A291:D291"/>
    <mergeCell ref="A292:D292"/>
    <mergeCell ref="A293:D293"/>
    <mergeCell ref="A295:D295"/>
    <mergeCell ref="A259:C259"/>
    <mergeCell ref="A296:D296"/>
    <mergeCell ref="A242:C242"/>
    <mergeCell ref="A243:B243"/>
    <mergeCell ref="A244:B244"/>
    <mergeCell ref="A245:B245"/>
    <mergeCell ref="A265:B265"/>
    <mergeCell ref="A268:I271"/>
    <mergeCell ref="E263:F263"/>
    <mergeCell ref="E265:F265"/>
    <mergeCell ref="A257:B257"/>
    <mergeCell ref="A256:D256"/>
    <mergeCell ref="A26:D26"/>
    <mergeCell ref="A27:D27"/>
    <mergeCell ref="A28:D28"/>
    <mergeCell ref="A34:B34"/>
    <mergeCell ref="A37:B37"/>
    <mergeCell ref="A169:B169"/>
    <mergeCell ref="A170:B170"/>
    <mergeCell ref="A186:C186"/>
    <mergeCell ref="A183:C183"/>
    <mergeCell ref="A184:C184"/>
    <mergeCell ref="B129:F129"/>
    <mergeCell ref="B124:F124"/>
    <mergeCell ref="A80:B80"/>
    <mergeCell ref="A77:B77"/>
    <mergeCell ref="A78:B78"/>
    <mergeCell ref="A86:C86"/>
    <mergeCell ref="A87:C87"/>
    <mergeCell ref="A79:B79"/>
    <mergeCell ref="A29:D29"/>
    <mergeCell ref="B120:F120"/>
    <mergeCell ref="A30:D30"/>
    <mergeCell ref="A31:D31"/>
    <mergeCell ref="A33:D33"/>
    <mergeCell ref="A41:B41"/>
    <mergeCell ref="A45:D45"/>
    <mergeCell ref="A47:D47"/>
    <mergeCell ref="A70:B70"/>
    <mergeCell ref="A71:B71"/>
    <mergeCell ref="A72:B72"/>
    <mergeCell ref="E187:H187"/>
    <mergeCell ref="A172:F172"/>
    <mergeCell ref="A168:B168"/>
    <mergeCell ref="A8:D8"/>
    <mergeCell ref="A9:D9"/>
    <mergeCell ref="A10:D10"/>
    <mergeCell ref="A11:D11"/>
    <mergeCell ref="A12:D12"/>
    <mergeCell ref="A13:D13"/>
    <mergeCell ref="A14:D14"/>
    <mergeCell ref="A15:D15"/>
    <mergeCell ref="A16:D16"/>
    <mergeCell ref="A17:D17"/>
    <mergeCell ref="A18:D18"/>
    <mergeCell ref="A114:C114"/>
    <mergeCell ref="B121:F121"/>
    <mergeCell ref="A20:D20"/>
    <mergeCell ref="A24:B24"/>
    <mergeCell ref="A25:D25"/>
    <mergeCell ref="A301:D301"/>
    <mergeCell ref="A302:D302"/>
    <mergeCell ref="A303:D303"/>
    <mergeCell ref="A22:D22"/>
    <mergeCell ref="A273:D273"/>
    <mergeCell ref="A280:B280"/>
    <mergeCell ref="A281:B281"/>
    <mergeCell ref="A266:B266"/>
    <mergeCell ref="D266:F266"/>
    <mergeCell ref="A282:B282"/>
    <mergeCell ref="B125:F125"/>
    <mergeCell ref="C237:D237"/>
    <mergeCell ref="A238:B238"/>
    <mergeCell ref="C238:D238"/>
    <mergeCell ref="A239:D239"/>
    <mergeCell ref="C236:D236"/>
    <mergeCell ref="A262:B262"/>
    <mergeCell ref="E262:F262"/>
    <mergeCell ref="A263:B263"/>
    <mergeCell ref="A194:B194"/>
    <mergeCell ref="A42:D42"/>
    <mergeCell ref="A43:D43"/>
    <mergeCell ref="A44:D44"/>
    <mergeCell ref="A46:D46"/>
    <mergeCell ref="A95:C95"/>
    <mergeCell ref="A94:C94"/>
    <mergeCell ref="A93:C93"/>
    <mergeCell ref="A97:C97"/>
    <mergeCell ref="A98:C98"/>
    <mergeCell ref="A99:C99"/>
    <mergeCell ref="A152:I153"/>
    <mergeCell ref="A73:B73"/>
    <mergeCell ref="A74:B74"/>
    <mergeCell ref="A75:B75"/>
    <mergeCell ref="A76:B76"/>
    <mergeCell ref="B140:F140"/>
    <mergeCell ref="B139:F139"/>
    <mergeCell ref="B138:F138"/>
    <mergeCell ref="B137:F137"/>
    <mergeCell ref="B130:F130"/>
    <mergeCell ref="A202:C202"/>
    <mergeCell ref="F201:I201"/>
    <mergeCell ref="A163:I166"/>
    <mergeCell ref="A145:I146"/>
    <mergeCell ref="A112:D112"/>
    <mergeCell ref="B134:F134"/>
    <mergeCell ref="B135:F135"/>
    <mergeCell ref="B148:D148"/>
    <mergeCell ref="B149:D149"/>
    <mergeCell ref="B127:F127"/>
    <mergeCell ref="B126:F126"/>
    <mergeCell ref="B128:F128"/>
    <mergeCell ref="E186:H186"/>
    <mergeCell ref="E185:H185"/>
    <mergeCell ref="E184:H184"/>
    <mergeCell ref="E183:H183"/>
    <mergeCell ref="B142:F142"/>
    <mergeCell ref="A196:B196"/>
    <mergeCell ref="A197:B197"/>
    <mergeCell ref="A198:B198"/>
    <mergeCell ref="A176:C176"/>
    <mergeCell ref="A189:C189"/>
    <mergeCell ref="A185:C185"/>
    <mergeCell ref="A187:C187"/>
    <mergeCell ref="A210:C210"/>
    <mergeCell ref="A211:C211"/>
    <mergeCell ref="A212:C212"/>
    <mergeCell ref="F203:I203"/>
    <mergeCell ref="F204:I204"/>
    <mergeCell ref="F205:I205"/>
    <mergeCell ref="F206:I206"/>
    <mergeCell ref="F207:I207"/>
    <mergeCell ref="A264:B264"/>
    <mergeCell ref="F210:I210"/>
    <mergeCell ref="F211:I211"/>
    <mergeCell ref="F212:I212"/>
    <mergeCell ref="A233:B233"/>
    <mergeCell ref="A248:B248"/>
    <mergeCell ref="A249:B249"/>
    <mergeCell ref="A252:B252"/>
    <mergeCell ref="A253:B253"/>
    <mergeCell ref="A254:B254"/>
    <mergeCell ref="E264:F264"/>
    <mergeCell ref="A3:I4"/>
    <mergeCell ref="A1:I1"/>
    <mergeCell ref="A38:D38"/>
    <mergeCell ref="A39:D39"/>
    <mergeCell ref="A40:D40"/>
    <mergeCell ref="A305:I307"/>
    <mergeCell ref="A222:B222"/>
    <mergeCell ref="F209:I209"/>
    <mergeCell ref="F202:I202"/>
    <mergeCell ref="A201:C201"/>
    <mergeCell ref="A224:D224"/>
    <mergeCell ref="A225:B225"/>
    <mergeCell ref="A226:B226"/>
    <mergeCell ref="A227:B227"/>
    <mergeCell ref="A228:B228"/>
    <mergeCell ref="A229:B229"/>
    <mergeCell ref="A231:B231"/>
    <mergeCell ref="E231:G231"/>
    <mergeCell ref="A213:C213"/>
    <mergeCell ref="A214:C214"/>
    <mergeCell ref="A215:C215"/>
    <mergeCell ref="A92:C92"/>
    <mergeCell ref="A83:B83"/>
    <mergeCell ref="A193:B193"/>
    <mergeCell ref="A81:B81"/>
    <mergeCell ref="A82:B82"/>
    <mergeCell ref="A230:B230"/>
    <mergeCell ref="A101:D101"/>
    <mergeCell ref="A217:C217"/>
    <mergeCell ref="A218:C218"/>
    <mergeCell ref="A219:C219"/>
    <mergeCell ref="F217:I217"/>
    <mergeCell ref="D219:E219"/>
    <mergeCell ref="F218:I218"/>
    <mergeCell ref="F219:I219"/>
    <mergeCell ref="A195:B195"/>
    <mergeCell ref="F213:I213"/>
    <mergeCell ref="F214:I214"/>
    <mergeCell ref="F215:I215"/>
    <mergeCell ref="A208:I208"/>
    <mergeCell ref="D207:E207"/>
    <mergeCell ref="D215:E215"/>
    <mergeCell ref="A203:C203"/>
    <mergeCell ref="A204:C204"/>
    <mergeCell ref="A205:C205"/>
    <mergeCell ref="A206:C206"/>
    <mergeCell ref="A207:C207"/>
    <mergeCell ref="A209:C209"/>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&amp;L&amp;"-,Negrita"&amp;K00-043GUÍA DE TRABAJOS PRÁCTICOS.
Unidad VI&amp;R&amp;"-,Negrita"&amp;K00-044Carolina Arzubi</oddHeader>
    <oddFooter>&amp;L&amp;G &amp;C&amp;"-,Negrita"&amp;K00-048UCC. FACEA. 
IMPUESTOS I. Cát. "B"&amp;R&amp;"-,Negrita"&amp;K00-048Página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6.01</vt:lpstr>
      <vt:lpstr>6.02</vt:lpstr>
      <vt:lpstr>6.03</vt:lpstr>
      <vt:lpstr>6.04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HugoP</dc:creator>
  <cp:lastModifiedBy>caro arzubi</cp:lastModifiedBy>
  <cp:lastPrinted>2014-04-18T15:01:56Z</cp:lastPrinted>
  <dcterms:created xsi:type="dcterms:W3CDTF">2013-12-27T15:56:41Z</dcterms:created>
  <dcterms:modified xsi:type="dcterms:W3CDTF">2014-06-24T01:22:51Z</dcterms:modified>
</cp:coreProperties>
</file>