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Documents\facultad\FINAL\capitulos terminamos\"/>
    </mc:Choice>
  </mc:AlternateContent>
  <bookViews>
    <workbookView xWindow="0" yWindow="0" windowWidth="20490" windowHeight="7155" activeTab="4"/>
  </bookViews>
  <sheets>
    <sheet name="5.01" sheetId="1" r:id="rId1"/>
    <sheet name="5.02" sheetId="6" r:id="rId2"/>
    <sheet name="5.03" sheetId="3" r:id="rId3"/>
    <sheet name="5.04" sheetId="4" r:id="rId4"/>
    <sheet name="5.05" sheetId="5" r:id="rId5"/>
  </sheets>
  <calcPr calcId="152511"/>
</workbook>
</file>

<file path=xl/calcChain.xml><?xml version="1.0" encoding="utf-8"?>
<calcChain xmlns="http://schemas.openxmlformats.org/spreadsheetml/2006/main">
  <c r="B143" i="6" l="1"/>
  <c r="B142" i="6"/>
  <c r="B144" i="6" s="1"/>
  <c r="B139" i="6"/>
  <c r="C149" i="6" s="1"/>
  <c r="D149" i="6" s="1"/>
  <c r="B117" i="6"/>
  <c r="C124" i="6" s="1"/>
  <c r="D124" i="6" s="1"/>
  <c r="B96" i="6"/>
  <c r="B95" i="6"/>
  <c r="E101" i="6" s="1"/>
  <c r="B92" i="6"/>
  <c r="C100" i="6" s="1"/>
  <c r="D100" i="6" s="1"/>
  <c r="B78" i="6"/>
  <c r="B66" i="6"/>
  <c r="C27" i="6"/>
  <c r="C26" i="6"/>
  <c r="C23" i="6"/>
  <c r="C22" i="6"/>
  <c r="C21" i="6"/>
  <c r="C20" i="6"/>
  <c r="D20" i="6" s="1"/>
  <c r="B15" i="6"/>
  <c r="B16" i="6" s="1"/>
  <c r="B17" i="6" s="1"/>
  <c r="C102" i="6" l="1"/>
  <c r="D21" i="6"/>
  <c r="D22" i="6" s="1"/>
  <c r="D23" i="6" s="1"/>
  <c r="D26" i="6" s="1"/>
  <c r="D27" i="6" s="1"/>
  <c r="C126" i="6"/>
  <c r="F149" i="6"/>
  <c r="F152" i="6"/>
  <c r="F150" i="6"/>
  <c r="C127" i="6"/>
  <c r="B118" i="6"/>
  <c r="B119" i="6" s="1"/>
  <c r="B120" i="6" s="1"/>
  <c r="E127" i="6" s="1"/>
  <c r="C125" i="6"/>
  <c r="D125" i="6" s="1"/>
  <c r="F151" i="6"/>
  <c r="B97" i="6"/>
  <c r="E100" i="6"/>
  <c r="E103" i="6"/>
  <c r="E22" i="6"/>
  <c r="E26" i="6"/>
  <c r="E27" i="6"/>
  <c r="E20" i="6"/>
  <c r="E23" i="6"/>
  <c r="E21" i="6"/>
  <c r="C101" i="6"/>
  <c r="D101" i="6" s="1"/>
  <c r="B145" i="6"/>
  <c r="C151" i="6"/>
  <c r="C103" i="6"/>
  <c r="E102" i="6"/>
  <c r="C150" i="6"/>
  <c r="D150" i="6" s="1"/>
  <c r="D151" i="6" s="1"/>
  <c r="C152" i="6"/>
  <c r="D102" i="6" l="1"/>
  <c r="E124" i="6"/>
  <c r="F153" i="6"/>
  <c r="D103" i="6"/>
  <c r="D126" i="6"/>
  <c r="D127" i="6" s="1"/>
  <c r="E126" i="6"/>
  <c r="E104" i="6"/>
  <c r="E125" i="6"/>
  <c r="B146" i="6"/>
  <c r="E152" i="6"/>
  <c r="G152" i="6" s="1"/>
  <c r="E149" i="6"/>
  <c r="E151" i="6"/>
  <c r="G151" i="6" s="1"/>
  <c r="E150" i="6"/>
  <c r="G150" i="6" s="1"/>
  <c r="E24" i="6"/>
  <c r="E28" i="6"/>
  <c r="D152" i="6"/>
  <c r="E128" i="6" l="1"/>
  <c r="E153" i="6"/>
  <c r="G153" i="6" s="1"/>
  <c r="G149" i="6"/>
  <c r="B21" i="3"/>
  <c r="B49" i="3"/>
  <c r="B50" i="3"/>
  <c r="B51" i="3"/>
  <c r="B48" i="3"/>
  <c r="B33" i="3"/>
  <c r="C40" i="3" s="1"/>
  <c r="B24" i="3"/>
  <c r="B23" i="3"/>
  <c r="B22" i="3"/>
  <c r="N53" i="3"/>
  <c r="L51" i="3"/>
  <c r="C41" i="3"/>
  <c r="G102" i="5"/>
  <c r="G125" i="5"/>
  <c r="G97" i="5" s="1"/>
  <c r="G143" i="5"/>
  <c r="G107" i="5"/>
  <c r="G140" i="5"/>
  <c r="G139" i="5"/>
  <c r="G103" i="5"/>
  <c r="G136" i="5"/>
  <c r="G101" i="5" s="1"/>
  <c r="G135" i="5"/>
  <c r="G137" i="5" s="1"/>
  <c r="G134" i="5"/>
  <c r="G76" i="5"/>
  <c r="G77" i="5" s="1"/>
  <c r="G78" i="5" s="1"/>
  <c r="G75" i="5"/>
  <c r="G133" i="5"/>
  <c r="G131" i="5"/>
  <c r="G88" i="5"/>
  <c r="G89" i="5"/>
  <c r="G82" i="5"/>
  <c r="G127" i="5"/>
  <c r="G128" i="5" s="1"/>
  <c r="G108" i="5" s="1"/>
  <c r="G124" i="5"/>
  <c r="G123" i="5"/>
  <c r="G96" i="5" s="1"/>
  <c r="G122" i="5"/>
  <c r="G86" i="5"/>
  <c r="G80" i="5"/>
  <c r="G85" i="5"/>
  <c r="G81" i="5"/>
  <c r="G92" i="5"/>
  <c r="G113" i="5" s="1"/>
  <c r="G121" i="5"/>
  <c r="G120" i="5"/>
  <c r="G112" i="5"/>
  <c r="G111" i="5"/>
  <c r="G93" i="5"/>
  <c r="G104" i="5"/>
  <c r="A85" i="5"/>
  <c r="F20" i="4"/>
  <c r="F19" i="4"/>
  <c r="F18" i="4"/>
  <c r="F21" i="4" s="1"/>
  <c r="C21" i="3"/>
  <c r="C25" i="3" s="1"/>
  <c r="B57" i="3" s="1"/>
  <c r="H39" i="1"/>
  <c r="H41" i="1" s="1"/>
  <c r="I41" i="1" s="1"/>
  <c r="H38" i="1"/>
  <c r="F38" i="1"/>
  <c r="F40" i="1" s="1"/>
  <c r="G40" i="1" s="1"/>
  <c r="D38" i="1"/>
  <c r="B39" i="1"/>
  <c r="C39" i="1" s="1"/>
  <c r="B38" i="1"/>
  <c r="B41" i="1" s="1"/>
  <c r="C41" i="1" s="1"/>
  <c r="G105" i="5" l="1"/>
  <c r="G94" i="5"/>
  <c r="G83" i="5"/>
  <c r="G132" i="5" s="1"/>
  <c r="G114" i="5"/>
  <c r="G130" i="5"/>
  <c r="B52" i="3"/>
  <c r="C42" i="1"/>
  <c r="C52" i="3"/>
  <c r="C49" i="3"/>
  <c r="C51" i="3"/>
  <c r="C50" i="3"/>
  <c r="C48" i="3"/>
  <c r="I39" i="1"/>
  <c r="I42" i="1" s="1"/>
  <c r="G98" i="5"/>
  <c r="B34" i="3"/>
  <c r="B35" i="3" s="1"/>
  <c r="F37" i="3" s="1"/>
  <c r="D37" i="1"/>
  <c r="G87" i="5" l="1"/>
  <c r="G90" i="5" s="1"/>
  <c r="G99" i="5" s="1"/>
  <c r="G106" i="5" s="1"/>
  <c r="C42" i="3"/>
  <c r="C43" i="3" s="1"/>
  <c r="B58" i="3"/>
  <c r="D52" i="3"/>
  <c r="E52" i="3" s="1"/>
  <c r="D39" i="1"/>
  <c r="E39" i="1" s="1"/>
  <c r="D40" i="1"/>
  <c r="E40" i="1" s="1"/>
  <c r="D50" i="3"/>
  <c r="E50" i="3" s="1"/>
  <c r="E71" i="3" l="1"/>
  <c r="H48" i="3"/>
  <c r="H49" i="3"/>
  <c r="G49" i="3" s="1"/>
  <c r="H51" i="3"/>
  <c r="G51" i="3" s="1"/>
  <c r="H50" i="3"/>
  <c r="G50" i="3" s="1"/>
  <c r="C44" i="3"/>
  <c r="E70" i="3" s="1"/>
  <c r="G129" i="5"/>
  <c r="G141" i="5"/>
  <c r="G109" i="5"/>
  <c r="G115" i="5" s="1"/>
  <c r="G116" i="5" s="1"/>
  <c r="G144" i="5" s="1"/>
  <c r="D48" i="3"/>
  <c r="E48" i="3" s="1"/>
  <c r="F48" i="3" s="1"/>
  <c r="D41" i="1"/>
  <c r="D49" i="3"/>
  <c r="E49" i="3" s="1"/>
  <c r="F49" i="3" s="1"/>
  <c r="D51" i="3"/>
  <c r="E51" i="3" s="1"/>
  <c r="F50" i="3" l="1"/>
  <c r="H52" i="3"/>
  <c r="G48" i="3"/>
  <c r="G52" i="3" s="1"/>
  <c r="F37" i="1"/>
  <c r="E41" i="1"/>
  <c r="E42" i="1" s="1"/>
  <c r="F51" i="3"/>
  <c r="F52" i="3" l="1"/>
  <c r="F41" i="1"/>
  <c r="G41" i="1" s="1"/>
  <c r="G42" i="1" s="1"/>
  <c r="F39" i="1"/>
  <c r="G39" i="1" s="1"/>
</calcChain>
</file>

<file path=xl/sharedStrings.xml><?xml version="1.0" encoding="utf-8"?>
<sst xmlns="http://schemas.openxmlformats.org/spreadsheetml/2006/main" count="438" uniqueCount="367">
  <si>
    <t>DATOS DEL EJERCICIO:</t>
  </si>
  <si>
    <t>RESOLUCIÓN EJERCICIO Nº 5.01. Rentas de 1° Categoría: Arrendamientos en Especie</t>
  </si>
  <si>
    <t>2) SITUACION 2011</t>
  </si>
  <si>
    <t>3) SITUACION 2012</t>
  </si>
  <si>
    <t>4) SITUACION 2013</t>
  </si>
  <si>
    <t>Periodo fiscal de liquidación: 2010 (01/01/2010 – 31/12/2010)</t>
  </si>
  <si>
    <t xml:space="preserve">Cotización al 31/12/2010: </t>
  </si>
  <si>
    <t>1) SITUACION 2010</t>
  </si>
  <si>
    <t>Periodo fiscal de liquidación: 2011 (01/01/2011 – 31/12/2011)</t>
  </si>
  <si>
    <t xml:space="preserve">Arrendamiento pactado y recibido: </t>
  </si>
  <si>
    <t>Ventas en el año: (vendidos el 27/09/2011)</t>
  </si>
  <si>
    <t>Ventas en el año: (vendidos el 23/07/2010)</t>
  </si>
  <si>
    <t>Periodo fiscal de liquidación: 2012 (01/01/2012 – 31/12/2012)</t>
  </si>
  <si>
    <t>Ventas en el año: (vendidos el 13/05/2012)</t>
  </si>
  <si>
    <t>Periodo fiscal de liquidación: 2013 (01/01/2013 – 31/12/2013)</t>
  </si>
  <si>
    <t xml:space="preserve">Ventas en el año: (vendidos el 09/08/2013) </t>
  </si>
  <si>
    <t>RESOLUCION:</t>
  </si>
  <si>
    <t xml:space="preserve">DETERMINACION DE LA BASE IMPONIBLE </t>
  </si>
  <si>
    <t>Q de qq 
de maiz</t>
  </si>
  <si>
    <t>PERIODO FISCAL 2010</t>
  </si>
  <si>
    <t>PERIODO FISCAL 2011</t>
  </si>
  <si>
    <t>Salida (Vta)</t>
  </si>
  <si>
    <t xml:space="preserve">Total BI </t>
  </si>
  <si>
    <t xml:space="preserve">Periodos fiscales </t>
  </si>
  <si>
    <t>Concepto</t>
  </si>
  <si>
    <t>Precio por 
cada qq</t>
  </si>
  <si>
    <t>PERIODO FISCAL 2012</t>
  </si>
  <si>
    <t>PERIODO FISCAL 2013</t>
  </si>
  <si>
    <t xml:space="preserve">Existencia Inicial </t>
  </si>
  <si>
    <t xml:space="preserve">Existencia final </t>
  </si>
  <si>
    <t xml:space="preserve">EF = EI + ENTRADA -  SALIDA </t>
  </si>
  <si>
    <r>
      <rPr>
        <b/>
        <sz val="11"/>
        <color indexed="8"/>
        <rFont val="Calibri"/>
        <family val="2"/>
      </rPr>
      <t>1)</t>
    </r>
    <r>
      <rPr>
        <sz val="11"/>
        <color theme="1"/>
        <rFont val="Calibri"/>
        <family val="2"/>
        <scheme val="minor"/>
      </rPr>
      <t xml:space="preserve"> La existencia inicial es igual a la existencia final del periodo anterior </t>
    </r>
  </si>
  <si>
    <t>Entrada (compras)</t>
  </si>
  <si>
    <t>Notas aclaratorias:</t>
  </si>
  <si>
    <t>Valuacion total qq</t>
  </si>
  <si>
    <r>
      <t xml:space="preserve">3) </t>
    </r>
    <r>
      <rPr>
        <sz val="11"/>
        <color theme="1"/>
        <rFont val="Calibri"/>
        <family val="2"/>
        <scheme val="minor"/>
      </rPr>
      <t xml:space="preserve">La valuación de la existencia inicial que es vendida esta determinada por la diferencia positiva o negativa que existe entre la valuación que se le da a la misma en el periodo de su devengamiento y el valor real que se obtiene por la venta. Por lo tanto, en el periodo fiscal 2011 la venta de los 800 quintales de maíz estará compuesta por 400 quintales en existencia inicial mas 400 quintales de compras. Como la existencia inicial de dicho periodo (400qq) fue valuada en el periodo fiscal 2010 a $110 y en el 2011 es vendida a $108, existe una diferencia negativa (pérdida) de $800  [400 qq *($108 - $110)]. 
En el periodo fiscal 2012 ocurre lo contrario. Se venden 1.600 qq de maíz: 600qq corresponden a la existencia inicial de dicho periodo y 1000qq a las compras en el 2012. La venta de la existencia inicial es una diferencia positiva ($1.200) ya que en el periodo fiscal anterior (2011), la misma fue valuada en $118 y en el 2012 es vendida a $120 [600qq * (120 - 118)]. </t>
    </r>
  </si>
  <si>
    <r>
      <rPr>
        <b/>
        <u/>
        <sz val="11"/>
        <color indexed="8"/>
        <rFont val="Calibri"/>
        <family val="2"/>
      </rPr>
      <t>NORMATIVA APLICABLE</t>
    </r>
    <r>
      <rPr>
        <b/>
        <sz val="11"/>
        <color indexed="8"/>
        <rFont val="Calibri"/>
        <family val="2"/>
      </rPr>
      <t>:</t>
    </r>
    <r>
      <rPr>
        <sz val="11"/>
        <color theme="1"/>
        <rFont val="Calibri"/>
        <family val="2"/>
        <scheme val="minor"/>
      </rPr>
      <t xml:space="preserve">  Arts. 41 inc. a); 43 LIG</t>
    </r>
  </si>
  <si>
    <t>RESOLUCIÓN EJERCICIO Nº 5.02. Renta de 2° Categoría: Intereses Presuntos</t>
  </si>
  <si>
    <r>
      <rPr>
        <b/>
        <u/>
        <sz val="11"/>
        <color indexed="8"/>
        <rFont val="Calibri"/>
        <family val="2"/>
      </rPr>
      <t>NORMATIVA APLICABLE</t>
    </r>
    <r>
      <rPr>
        <b/>
        <sz val="11"/>
        <color indexed="8"/>
        <rFont val="Calibri"/>
        <family val="2"/>
      </rPr>
      <t>:</t>
    </r>
    <r>
      <rPr>
        <sz val="11"/>
        <color theme="1"/>
        <rFont val="Calibri"/>
        <family val="2"/>
        <scheme val="minor"/>
      </rPr>
      <t xml:space="preserve">  Arts. 45 inc. a); 48; LIG; arts. 67; DR</t>
    </r>
  </si>
  <si>
    <t>DATOS DEL EJERCICIO A:</t>
  </si>
  <si>
    <t>RESOLUCION EJERCICIO A:</t>
  </si>
  <si>
    <t>Importe</t>
  </si>
  <si>
    <t>Venta de bienes inmuebles 
a plazo</t>
  </si>
  <si>
    <t>Criterio</t>
  </si>
  <si>
    <t>Intereses Presuntos: Diferencias entre bienes muebles e inmuebles</t>
  </si>
  <si>
    <t>Prestamos y venta de bienes muebles a plazo</t>
  </si>
  <si>
    <t>Relativa (admite prueba en 
contrario)</t>
  </si>
  <si>
    <t>Absoluta (no admite prueba
en contrario)</t>
  </si>
  <si>
    <t>Cuando se determine 
expresamente el tipo de interes</t>
  </si>
  <si>
    <t xml:space="preserve">Cuando se estipulen intereses iguales o 
superiores al interes fijado por el B.N.A para descuentos comerciales </t>
  </si>
  <si>
    <t xml:space="preserve">1) Cuando no se determine expresamente el tipo de interés
2) Cuando se estipule expresamente que la venta se realizar sin computar intereses
3) Cuando se estipule que los intereses son inferiores al interés fijado por el B.N.A para descuentos comerciales. </t>
  </si>
  <si>
    <t>Cuando no se determine 
expresamente el tipo de interes</t>
  </si>
  <si>
    <t>1) Presuncion</t>
  </si>
  <si>
    <t>2) Aplicación del interés real</t>
  </si>
  <si>
    <t>3) Aplicación de la presunción</t>
  </si>
  <si>
    <t>Cantidad de cuotas</t>
  </si>
  <si>
    <t>Importe de cada cuota</t>
  </si>
  <si>
    <t>Tasa mensual del  B.N.A</t>
  </si>
  <si>
    <t xml:space="preserve">PERIODO 2013 </t>
  </si>
  <si>
    <t xml:space="preserve">Cantidad 
de Cuotas </t>
  </si>
  <si>
    <t>Importe 
Cuota</t>
  </si>
  <si>
    <t>Saldo adeudado 
a fin de mes</t>
  </si>
  <si>
    <t>Septiembre</t>
  </si>
  <si>
    <t>Octubre</t>
  </si>
  <si>
    <t xml:space="preserve">Noviembre </t>
  </si>
  <si>
    <t>Diciembre</t>
  </si>
  <si>
    <t xml:space="preserve">Precio de contado del Inmueble </t>
  </si>
  <si>
    <t xml:space="preserve">Interes total gravado </t>
  </si>
  <si>
    <t>(Nota 1)</t>
  </si>
  <si>
    <t>(Nota 2)</t>
  </si>
  <si>
    <t>Notas Aclaratorias:</t>
  </si>
  <si>
    <t>Interes presunto mensual</t>
  </si>
  <si>
    <t>(Nota 3)</t>
  </si>
  <si>
    <t>Total 2013</t>
  </si>
  <si>
    <t>Venta Inmueble</t>
  </si>
  <si>
    <t>Interes presunto</t>
  </si>
  <si>
    <r>
      <t>1)</t>
    </r>
    <r>
      <rPr>
        <sz val="11"/>
        <color theme="1"/>
        <rFont val="Calibri"/>
        <family val="2"/>
        <scheme val="minor"/>
      </rPr>
      <t xml:space="preserve"> Precio de contado del Inmueble</t>
    </r>
    <r>
      <rPr>
        <b/>
        <sz val="11"/>
        <color indexed="8"/>
        <rFont val="Calibri"/>
        <family val="2"/>
      </rPr>
      <t xml:space="preserve"> </t>
    </r>
    <r>
      <rPr>
        <sz val="11"/>
        <color theme="1"/>
        <rFont val="Calibri"/>
        <family val="2"/>
        <scheme val="minor"/>
      </rPr>
      <t>= (Importe cuota * Q de cuotas) / [1+(tasa interes mensual * Q de cuotas)]</t>
    </r>
  </si>
  <si>
    <r>
      <t>2)</t>
    </r>
    <r>
      <rPr>
        <sz val="11"/>
        <color theme="1"/>
        <rFont val="Calibri"/>
        <family val="2"/>
        <scheme val="minor"/>
      </rPr>
      <t xml:space="preserve"> Interes total gravado</t>
    </r>
    <r>
      <rPr>
        <b/>
        <sz val="11"/>
        <color indexed="8"/>
        <rFont val="Calibri"/>
        <family val="2"/>
      </rPr>
      <t xml:space="preserve">: </t>
    </r>
    <r>
      <rPr>
        <sz val="11"/>
        <color theme="1"/>
        <rFont val="Calibri"/>
        <family val="2"/>
        <scheme val="minor"/>
      </rPr>
      <t>Precio de contado del Inmueble * tasa interes mensual * Q de cuotas</t>
    </r>
  </si>
  <si>
    <r>
      <t xml:space="preserve">3) </t>
    </r>
    <r>
      <rPr>
        <sz val="11"/>
        <color theme="1"/>
        <rFont val="Calibri"/>
        <family val="2"/>
        <scheme val="minor"/>
      </rPr>
      <t>Interes presunto: Interes total gravado / Q de cuotas</t>
    </r>
  </si>
  <si>
    <t>Enero</t>
  </si>
  <si>
    <t>Febrero</t>
  </si>
  <si>
    <t xml:space="preserve">PERIODO 2014 </t>
  </si>
  <si>
    <t xml:space="preserve">RESOLUCIÓN EJERCICIO Nº 5.03. Rentas de 4° Categoría: Honorarios de Directores y Síndicos </t>
  </si>
  <si>
    <t xml:space="preserve">Utilidad Contable antes de Impuesto a las ganancias y honorarios a directores: </t>
  </si>
  <si>
    <t>A</t>
  </si>
  <si>
    <t>1) Honorario director A</t>
  </si>
  <si>
    <t xml:space="preserve">2) Honorario director B: </t>
  </si>
  <si>
    <t>3) Honorario director C:</t>
  </si>
  <si>
    <t>Director / Sindico</t>
  </si>
  <si>
    <t>Tope</t>
  </si>
  <si>
    <t>B</t>
  </si>
  <si>
    <t>C</t>
  </si>
  <si>
    <t>Director A</t>
  </si>
  <si>
    <t>Director B</t>
  </si>
  <si>
    <t>Director C</t>
  </si>
  <si>
    <t>Calculo del Tope Fijo</t>
  </si>
  <si>
    <t xml:space="preserve">Total Deducible Tope Fijo </t>
  </si>
  <si>
    <t xml:space="preserve">Calculo del Tope Variable </t>
  </si>
  <si>
    <r>
      <rPr>
        <b/>
        <sz val="11"/>
        <color indexed="8"/>
        <rFont val="Calibri"/>
        <family val="2"/>
      </rPr>
      <t>H = (0,25*UC - 0,0875* UI) / 0,9125</t>
    </r>
    <r>
      <rPr>
        <sz val="11"/>
        <color theme="1"/>
        <rFont val="Calibri"/>
        <family val="2"/>
        <scheme val="minor"/>
      </rPr>
      <t xml:space="preserve">   donde:
H: es el importe maximo a deducir en concepto de honorarios al Directorio (aplicando el tope variable del 25%)
UC: es la utilidad contable antes de la deducción de impuesto a las ganancias y de honorarios al Directorio 
UI: es la utilidad impositiva antes de la deducción de honorarios al Directorio</t>
    </r>
  </si>
  <si>
    <t>UC</t>
  </si>
  <si>
    <t>UI</t>
  </si>
  <si>
    <t>Notas Aclaratorias</t>
  </si>
  <si>
    <r>
      <rPr>
        <b/>
        <sz val="11"/>
        <color indexed="8"/>
        <rFont val="Calibri"/>
        <family val="2"/>
      </rPr>
      <t>1)</t>
    </r>
    <r>
      <rPr>
        <sz val="11"/>
        <color theme="1"/>
        <rFont val="Calibri"/>
        <family val="2"/>
        <scheme val="minor"/>
      </rPr>
      <t xml:space="preserve"> UI = UC - Honorarios asignados al sindico </t>
    </r>
  </si>
  <si>
    <t>Tope Fijo</t>
  </si>
  <si>
    <t>Tope Variable</t>
  </si>
  <si>
    <r>
      <rPr>
        <b/>
        <sz val="11"/>
        <color indexed="8"/>
        <rFont val="Calibri"/>
        <family val="2"/>
      </rPr>
      <t>2)</t>
    </r>
    <r>
      <rPr>
        <sz val="11"/>
        <color theme="1"/>
        <rFont val="Calibri"/>
        <family val="2"/>
        <scheme val="minor"/>
      </rPr>
      <t xml:space="preserve"> Se deduce el MAYOR de los Topes calculados: </t>
    </r>
  </si>
  <si>
    <t>H (Tope Variable)</t>
  </si>
  <si>
    <t xml:space="preserve">Directores </t>
  </si>
  <si>
    <t>%</t>
  </si>
  <si>
    <t xml:space="preserve">5) Honorario Síndico: </t>
  </si>
  <si>
    <t>Director D</t>
  </si>
  <si>
    <t>D</t>
  </si>
  <si>
    <r>
      <t xml:space="preserve">Excedente
</t>
    </r>
    <r>
      <rPr>
        <i/>
        <sz val="11"/>
        <color indexed="8"/>
        <rFont val="Calibri"/>
        <family val="2"/>
      </rPr>
      <t>(Nota 3)</t>
    </r>
  </si>
  <si>
    <t>Impuesto a las Ganancias de la Sociedad</t>
  </si>
  <si>
    <t xml:space="preserve">Ganancia Contable </t>
  </si>
  <si>
    <t>Honorarios Sindico</t>
  </si>
  <si>
    <t>Honorarios Directores</t>
  </si>
  <si>
    <t>Ganancia neta</t>
  </si>
  <si>
    <t>I.I.G.G (35%)</t>
  </si>
  <si>
    <t xml:space="preserve">35% * Excedente no deducible </t>
  </si>
  <si>
    <t>Importe a deducir en concepto de honorarios a directores por la sociedad:</t>
  </si>
  <si>
    <t>Impuesto Determinado de la sociedad</t>
  </si>
  <si>
    <r>
      <rPr>
        <b/>
        <u/>
        <sz val="11"/>
        <color indexed="8"/>
        <rFont val="Calibri"/>
        <family val="2"/>
      </rPr>
      <t>NORMATIVA APLICABLE</t>
    </r>
    <r>
      <rPr>
        <b/>
        <sz val="11"/>
        <color indexed="8"/>
        <rFont val="Calibri"/>
        <family val="2"/>
      </rPr>
      <t>:</t>
    </r>
    <r>
      <rPr>
        <sz val="11"/>
        <color theme="1"/>
        <rFont val="Calibri"/>
        <family val="2"/>
        <scheme val="minor"/>
      </rPr>
      <t xml:space="preserve">  Arts. 18; 79 inc. f); 87 inc. j); LIG; arts. 112; 142; 142.1; DR</t>
    </r>
  </si>
  <si>
    <t>4) Honorario director D:</t>
  </si>
  <si>
    <r>
      <t xml:space="preserve">Renta gravada
4° Categoría
</t>
    </r>
    <r>
      <rPr>
        <i/>
        <sz val="11"/>
        <color indexed="8"/>
        <rFont val="Calibri"/>
        <family val="2"/>
      </rPr>
      <t>(Nota 4)</t>
    </r>
  </si>
  <si>
    <r>
      <t xml:space="preserve">Renta No 
Computable
</t>
    </r>
    <r>
      <rPr>
        <i/>
        <sz val="11"/>
        <color indexed="8"/>
        <rFont val="Calibri"/>
        <family val="2"/>
      </rPr>
      <t>(Nota 5)</t>
    </r>
  </si>
  <si>
    <t>Asignacion individual aprobada por asamblea:</t>
  </si>
  <si>
    <r>
      <rPr>
        <b/>
        <sz val="11"/>
        <color indexed="8"/>
        <rFont val="Calibri"/>
        <family val="2"/>
      </rPr>
      <t xml:space="preserve">7) </t>
    </r>
    <r>
      <rPr>
        <sz val="11"/>
        <color theme="1"/>
        <rFont val="Calibri"/>
        <family val="2"/>
        <scheme val="minor"/>
      </rPr>
      <t>Para que el excedente no deducible sea renta no computable para los directores y síndicos, el balance impositivo de la sociedad debe arrojar un impuesto determinado en el ejercicio por el cual se pagan las retribuciones. Además el DR, establece que dicha disposición será de aplicación cuando el impuesto determinado en el ejercicio por el cual se pagan los honorarios sea igual o superior al monto que surja de aplicar el 35% a las sumas que superen el limite indicado (excedente no deducible). 
Por lo tanto:</t>
    </r>
  </si>
  <si>
    <r>
      <t xml:space="preserve">4) </t>
    </r>
    <r>
      <rPr>
        <sz val="11"/>
        <color theme="1"/>
        <rFont val="Calibri"/>
        <family val="2"/>
        <scheme val="minor"/>
      </rPr>
      <t xml:space="preserve">Renta gravada 4° Categoría = Excedente (no deducible para la sociedad) - Renta no Computable </t>
    </r>
  </si>
  <si>
    <r>
      <t xml:space="preserve">Honorarios 
Deducibles 
</t>
    </r>
    <r>
      <rPr>
        <i/>
        <sz val="11"/>
        <color indexed="8"/>
        <rFont val="Calibri"/>
        <family val="2"/>
      </rPr>
      <t>(Nota 6)</t>
    </r>
  </si>
  <si>
    <t xml:space="preserve">RESOLUCIÓN EJERCICIO Nº 5.04. Rentas de 4° Categoría: Renta Indirecta sobre bien inmueble </t>
  </si>
  <si>
    <r>
      <rPr>
        <b/>
        <u/>
        <sz val="11"/>
        <color indexed="8"/>
        <rFont val="Calibri"/>
        <family val="2"/>
      </rPr>
      <t>NORMATIVA APLICABLE</t>
    </r>
    <r>
      <rPr>
        <b/>
        <sz val="11"/>
        <color indexed="8"/>
        <rFont val="Calibri"/>
        <family val="2"/>
      </rPr>
      <t>:</t>
    </r>
    <r>
      <rPr>
        <sz val="11"/>
        <color theme="1"/>
        <rFont val="Calibri"/>
        <family val="2"/>
        <scheme val="minor"/>
      </rPr>
      <t xml:space="preserve">  Arts. 2 inc. 1); 59; 79 inc. f); g); LIG; arts. 8; 114; 115; DR</t>
    </r>
  </si>
  <si>
    <t>RESOLUCION</t>
  </si>
  <si>
    <t xml:space="preserve">Renta gravada de Cuarta Categoría </t>
  </si>
  <si>
    <t>Ref</t>
  </si>
  <si>
    <t>Art</t>
  </si>
  <si>
    <t>Total</t>
  </si>
  <si>
    <t xml:space="preserve">1) Honorarios facturados </t>
  </si>
  <si>
    <t>2) Honorarios en efectivo (08/08/2013)</t>
  </si>
  <si>
    <t xml:space="preserve">Honorarios en pesos </t>
  </si>
  <si>
    <t>3) Honorarios en efectivo (02/03/2014)</t>
  </si>
  <si>
    <t>4) Honorarios pagados con un inmueble (10/09/2013)</t>
  </si>
  <si>
    <t>5) Venta del inmueble (20/11/2013)</t>
  </si>
  <si>
    <t>L. 79 f)</t>
  </si>
  <si>
    <t>Honorarios en especie</t>
  </si>
  <si>
    <t>Rdo. Venta Inmueble (oficina)</t>
  </si>
  <si>
    <t>DR 114</t>
  </si>
  <si>
    <t>Detalle de la Renta gravada y no computable para los directores</t>
  </si>
  <si>
    <t>Total Renta de 4° Categoría del Sr. Lopez</t>
  </si>
  <si>
    <t xml:space="preserve">Notas Aclaratorias: </t>
  </si>
  <si>
    <t xml:space="preserve">RESOLUCIÓN EJERCICIO Nº 5.05. Rentas de 1°, 2° y 4° Categoría: Esquema de Liquidación del I.G. (Personas Físicas) </t>
  </si>
  <si>
    <t>ART 23 L.I.G
CUADRO DE DEDUCCIONES PERSONALES PARA EL AÑO 2013</t>
  </si>
  <si>
    <t>Ganancias no Imponibles
(mínimo no imponible)</t>
  </si>
  <si>
    <t>Cónyuge</t>
  </si>
  <si>
    <t>Hijo, hija, hijastro, hijastra menor de 24 años
 o incapacitado para el trabajo</t>
  </si>
  <si>
    <t xml:space="preserve">a) Descendiente en línea recta (nieto, nieta, bisnieto, bisnieta) menor de 24 años o incapacitado para el trabajo; 
b) Ascendiente (padre, madre, abuelo, abuela, bisabuelo, bisabuela, padrastro y madrastra);
c)  Hermano o hermana menor de 24 años o incapacitado para el trabajo;
d) Suegro o suegra;
e) Yerno o nuera menor de 24 años o incapacitado para el trabajo. 
</t>
  </si>
  <si>
    <t>Deducción especial – Rentas art. 49 y art. 79.</t>
  </si>
  <si>
    <t>Deducción especial – Rentas art. 79 inc. a), b) y c)</t>
  </si>
  <si>
    <t>ART 90 L.I.G: TASAS DEL IMPUESTO PARA LAS PERSONAS FISICAS Y SUCESIONES INDIVISAS</t>
  </si>
  <si>
    <t>Ganancia neta imponible acumulada</t>
  </si>
  <si>
    <t>Pagarán</t>
  </si>
  <si>
    <t>Mas de $</t>
  </si>
  <si>
    <t>A $</t>
  </si>
  <si>
    <t>$</t>
  </si>
  <si>
    <t>Mas el %</t>
  </si>
  <si>
    <t>Sobre el excedente de $</t>
  </si>
  <si>
    <t>en adelante</t>
  </si>
  <si>
    <t>CONCEPTO</t>
  </si>
  <si>
    <t xml:space="preserve">Total </t>
  </si>
  <si>
    <t>A. Rentas Gravadas</t>
  </si>
  <si>
    <t>Segunda Categoría</t>
  </si>
  <si>
    <t xml:space="preserve">Ganancia Bruta de 2° Categoría </t>
  </si>
  <si>
    <t>Resultado Neto de 2° Categoría</t>
  </si>
  <si>
    <t>Primera Categoría</t>
  </si>
  <si>
    <t xml:space="preserve">Alquiler anual de un inmueble </t>
  </si>
  <si>
    <t>L. 41 a)</t>
  </si>
  <si>
    <t>Impuesto inmobiliario anual</t>
  </si>
  <si>
    <t>L. 41 d)</t>
  </si>
  <si>
    <t xml:space="preserve">Ganancia Bruta de 1° Categoría </t>
  </si>
  <si>
    <t>L. 82 a); DR. 60 a)</t>
  </si>
  <si>
    <t>Amortización Inmueble</t>
  </si>
  <si>
    <t>L. 83; DR. 60 b)</t>
  </si>
  <si>
    <t xml:space="preserve">Gastos de mantenimiento presunto </t>
  </si>
  <si>
    <t>L. 85</t>
  </si>
  <si>
    <t>Resultado Neto de 1° Categoría</t>
  </si>
  <si>
    <t>Cuarta Categoría</t>
  </si>
  <si>
    <t xml:space="preserve">Sueldo como profesor </t>
  </si>
  <si>
    <t>L. 79 b)</t>
  </si>
  <si>
    <t xml:space="preserve">Honorarios por el ejercicio de su actividad profesional </t>
  </si>
  <si>
    <t xml:space="preserve">Ganancia Bruta de 4° Categoría </t>
  </si>
  <si>
    <t>L. 84 y 88 l)</t>
  </si>
  <si>
    <t>L. 88 l); RG 94 AFIP</t>
  </si>
  <si>
    <t>Resultado Neto de 4° Categoría</t>
  </si>
  <si>
    <t>RESULTADO NETO TOTAL</t>
  </si>
  <si>
    <t>B. Deducciones generales</t>
  </si>
  <si>
    <t>Pago de la póliza de su seguro de vida</t>
  </si>
  <si>
    <t>L. 80 b); DR. 122; RG (DGI) 3984</t>
  </si>
  <si>
    <t xml:space="preserve">Aportes jubilatorios autonomos </t>
  </si>
  <si>
    <t xml:space="preserve">L. 81 d) </t>
  </si>
  <si>
    <t>Aportes a la Obra Social Obligatoria</t>
  </si>
  <si>
    <t>L. 81 g)</t>
  </si>
  <si>
    <t>Servicio brindado por una empleada de casas particulares</t>
  </si>
  <si>
    <t xml:space="preserve">L. 26063 art 26; </t>
  </si>
  <si>
    <t xml:space="preserve">SUBTOTAL </t>
  </si>
  <si>
    <t>L. 81 c); DR. 123</t>
  </si>
  <si>
    <t>Honorarios medicos</t>
  </si>
  <si>
    <t>L. 81 h); DR. 123.1</t>
  </si>
  <si>
    <t>C. Ganancia Neta del período</t>
  </si>
  <si>
    <t xml:space="preserve">D. Deducciones Personales </t>
  </si>
  <si>
    <t>Ganancias no imponibles</t>
  </si>
  <si>
    <t>L. 23 a)</t>
  </si>
  <si>
    <t>L. 23 b)</t>
  </si>
  <si>
    <t>Hijos a su cargo y sin ingresos propios</t>
  </si>
  <si>
    <t>Deducción especial de 3° y 4° categoría</t>
  </si>
  <si>
    <t>L. 23 c) ; DR. 47</t>
  </si>
  <si>
    <t xml:space="preserve">Subtotal </t>
  </si>
  <si>
    <t>Ganancia neta sujeta a impuesto (C-D)</t>
  </si>
  <si>
    <t>Impuesto a ingresar</t>
  </si>
  <si>
    <t>L. 90</t>
  </si>
  <si>
    <t>Cantidad de meses (año)</t>
  </si>
  <si>
    <r>
      <t xml:space="preserve">1) </t>
    </r>
    <r>
      <rPr>
        <sz val="11"/>
        <color theme="1"/>
        <rFont val="Calibri"/>
        <family val="2"/>
        <scheme val="minor"/>
      </rPr>
      <t>Honorarios profesionales (agrónomo) efectuados a una S.R.L agropecuaria</t>
    </r>
  </si>
  <si>
    <r>
      <t xml:space="preserve">2) </t>
    </r>
    <r>
      <rPr>
        <sz val="11"/>
        <color theme="1"/>
        <rFont val="Calibri"/>
        <family val="2"/>
        <scheme val="minor"/>
      </rPr>
      <t>Es viudo</t>
    </r>
    <r>
      <rPr>
        <b/>
        <sz val="11"/>
        <color indexed="8"/>
        <rFont val="Calibri"/>
        <family val="2"/>
      </rPr>
      <t xml:space="preserve"> </t>
    </r>
  </si>
  <si>
    <t xml:space="preserve">Hijos a su cargo </t>
  </si>
  <si>
    <r>
      <t xml:space="preserve">2 </t>
    </r>
    <r>
      <rPr>
        <i/>
        <sz val="11"/>
        <color indexed="8"/>
        <rFont val="Calibri"/>
        <family val="2"/>
      </rPr>
      <t>(Nota 1)</t>
    </r>
  </si>
  <si>
    <t>Tope Amortización Deducible (art 88 l): $20.000 x 20%</t>
  </si>
  <si>
    <t>Tope deducible según RG (AFIP) 94</t>
  </si>
  <si>
    <t>Tope fijo deducible (RG (DGI) 3984</t>
  </si>
  <si>
    <t>Excedente deducible (DR. 122)</t>
  </si>
  <si>
    <t>2° tope = subtotal * % establecido por ley (5%)</t>
  </si>
  <si>
    <t>Tope deducible = subtotal * % establecido por ley (5%)</t>
  </si>
  <si>
    <t xml:space="preserve">Execedente no deducible: </t>
  </si>
  <si>
    <r>
      <rPr>
        <b/>
        <sz val="11"/>
        <color indexed="8"/>
        <rFont val="Calibri"/>
        <family val="2"/>
      </rPr>
      <t>1)</t>
    </r>
    <r>
      <rPr>
        <sz val="11"/>
        <color theme="1"/>
        <rFont val="Calibri"/>
        <family val="2"/>
        <scheme val="minor"/>
      </rPr>
      <t xml:space="preserve"> Hijos a su cargo: </t>
    </r>
  </si>
  <si>
    <t>Hijo menor a 24 años sin ingresos propios y a su cargo</t>
  </si>
  <si>
    <t>Gastos de mantenimiento reales</t>
  </si>
  <si>
    <t>Coeficiente por metodo de deducción de gastos presuntos</t>
  </si>
  <si>
    <t>Valor de origen del inmueble</t>
  </si>
  <si>
    <t>Cantidad total de trimestres</t>
  </si>
  <si>
    <t>Cantidad de trimestres transcurridos desde la afectación a la actividad gravada</t>
  </si>
  <si>
    <t>Porcentaje del edificio</t>
  </si>
  <si>
    <r>
      <rPr>
        <b/>
        <sz val="11"/>
        <color indexed="8"/>
        <rFont val="Calibri"/>
        <family val="2"/>
      </rPr>
      <t>4)</t>
    </r>
    <r>
      <rPr>
        <sz val="11"/>
        <color theme="1"/>
        <rFont val="Calibri"/>
        <family val="2"/>
        <scheme val="minor"/>
      </rPr>
      <t xml:space="preserve"> Alquiler mensual de un inmueble</t>
    </r>
  </si>
  <si>
    <t>Afectacion a su actividad profesional</t>
  </si>
  <si>
    <t>Gastos de Mantenimiento (nafta, seguro, etc)</t>
  </si>
  <si>
    <r>
      <t xml:space="preserve">6 </t>
    </r>
    <r>
      <rPr>
        <i/>
        <sz val="11"/>
        <color indexed="8"/>
        <rFont val="Calibri"/>
        <family val="2"/>
      </rPr>
      <t>(Nota 2)</t>
    </r>
  </si>
  <si>
    <r>
      <t xml:space="preserve">6 </t>
    </r>
    <r>
      <rPr>
        <i/>
        <sz val="11"/>
        <color indexed="8"/>
        <rFont val="Calibri"/>
        <family val="2"/>
      </rPr>
      <t>(Nota 3)</t>
    </r>
  </si>
  <si>
    <t xml:space="preserve">Excedente no deducible: </t>
  </si>
  <si>
    <r>
      <t>7)</t>
    </r>
    <r>
      <rPr>
        <sz val="11"/>
        <color theme="1"/>
        <rFont val="Calibri"/>
        <family val="2"/>
        <scheme val="minor"/>
      </rPr>
      <t xml:space="preserve"> Pago de honorarios médicos por intervencion quirurgica </t>
    </r>
  </si>
  <si>
    <r>
      <t xml:space="preserve">4) </t>
    </r>
    <r>
      <rPr>
        <sz val="11"/>
        <color theme="1"/>
        <rFont val="Calibri"/>
        <family val="2"/>
        <scheme val="minor"/>
      </rPr>
      <t xml:space="preserve">Honorarios Medicos: Monto real abonado: </t>
    </r>
  </si>
  <si>
    <r>
      <t xml:space="preserve">7 </t>
    </r>
    <r>
      <rPr>
        <i/>
        <sz val="11"/>
        <color indexed="8"/>
        <rFont val="Calibri"/>
        <family val="2"/>
      </rPr>
      <t>(Nota 4)</t>
    </r>
  </si>
  <si>
    <t>1° tope = monto real abonado * 40%</t>
  </si>
  <si>
    <t xml:space="preserve">Porcentaje para el calculo del tope deducible de honorarios medicos y donaciones </t>
  </si>
  <si>
    <t>Honorarios no deducibles: $6.730 - $2.692</t>
  </si>
  <si>
    <r>
      <t>9)</t>
    </r>
    <r>
      <rPr>
        <sz val="11"/>
        <color theme="1"/>
        <rFont val="Calibri"/>
        <family val="2"/>
        <scheme val="minor"/>
      </rPr>
      <t xml:space="preserve"> Valor de origen del Inmueble</t>
    </r>
  </si>
  <si>
    <t>Valor locativo mensual 2013</t>
  </si>
  <si>
    <t xml:space="preserve">Impuestos abonados mensuales </t>
  </si>
  <si>
    <t>Alquiler anual casa de veraneo</t>
  </si>
  <si>
    <t xml:space="preserve">Amortización Casa Veraneo </t>
  </si>
  <si>
    <t>Impuesto anual abonado casa veraneo</t>
  </si>
  <si>
    <r>
      <rPr>
        <b/>
        <sz val="11"/>
        <color indexed="8"/>
        <rFont val="Calibri"/>
        <family val="2"/>
      </rPr>
      <t>5)</t>
    </r>
    <r>
      <rPr>
        <sz val="11"/>
        <color theme="1"/>
        <rFont val="Calibri"/>
        <family val="2"/>
        <scheme val="minor"/>
      </rPr>
      <t xml:space="preserve"> Amortización Inmueble: [ (v. origen inmueble * % edificio) / total trimestres ] * trimestres transcurridos </t>
    </r>
  </si>
  <si>
    <r>
      <t xml:space="preserve">4 </t>
    </r>
    <r>
      <rPr>
        <i/>
        <sz val="11"/>
        <color indexed="8"/>
        <rFont val="Calibri"/>
        <family val="2"/>
      </rPr>
      <t>(Nota 5)</t>
    </r>
  </si>
  <si>
    <t>4 (Nota 6)</t>
  </si>
  <si>
    <r>
      <t xml:space="preserve">9 </t>
    </r>
    <r>
      <rPr>
        <i/>
        <sz val="11"/>
        <color indexed="8"/>
        <rFont val="Calibri"/>
        <family val="2"/>
      </rPr>
      <t>(Nota 7)</t>
    </r>
  </si>
  <si>
    <r>
      <rPr>
        <b/>
        <sz val="11"/>
        <color indexed="8"/>
        <rFont val="Calibri"/>
        <family val="2"/>
      </rPr>
      <t>6)</t>
    </r>
    <r>
      <rPr>
        <sz val="11"/>
        <color theme="1"/>
        <rFont val="Calibri"/>
        <family val="2"/>
        <scheme val="minor"/>
      </rPr>
      <t xml:space="preserve"> Gastos de mantenimiento presunto: % presunto * ganancia bruta total de 1° categoría</t>
    </r>
  </si>
  <si>
    <r>
      <rPr>
        <b/>
        <sz val="11"/>
        <color indexed="8"/>
        <rFont val="Calibri"/>
        <family val="2"/>
      </rPr>
      <t>7)</t>
    </r>
    <r>
      <rPr>
        <sz val="11"/>
        <color theme="1"/>
        <rFont val="Calibri"/>
        <family val="2"/>
        <scheme val="minor"/>
      </rPr>
      <t xml:space="preserve"> Amortización Inmueble: [ (v. origen inmueble * % edificio) / total trimestres ] * trimestres transcurridos </t>
    </r>
  </si>
  <si>
    <t>L. 41 f); 42; DR. 56</t>
  </si>
  <si>
    <r>
      <t xml:space="preserve">10) </t>
    </r>
    <r>
      <rPr>
        <sz val="11"/>
        <color theme="1"/>
        <rFont val="Calibri"/>
        <family val="2"/>
        <scheme val="minor"/>
      </rPr>
      <t xml:space="preserve">Intereses cobrados en un préstamo otorgado a un amigo </t>
    </r>
  </si>
  <si>
    <t>Intereses cobrados en un préstamo otorgado a un amigo</t>
  </si>
  <si>
    <t>L. 45 a)</t>
  </si>
  <si>
    <t xml:space="preserve">Renta por derechos de autor </t>
  </si>
  <si>
    <t>L.45 b); 20 j)</t>
  </si>
  <si>
    <r>
      <rPr>
        <b/>
        <sz val="11"/>
        <color indexed="8"/>
        <rFont val="Calibri"/>
        <family val="2"/>
      </rPr>
      <t>11)</t>
    </r>
    <r>
      <rPr>
        <sz val="11"/>
        <color theme="1"/>
        <rFont val="Calibri"/>
        <family val="2"/>
        <scheme val="minor"/>
      </rPr>
      <t xml:space="preserve"> Ganancia por venta y publicación de un libro</t>
    </r>
  </si>
  <si>
    <r>
      <t xml:space="preserve">11 </t>
    </r>
    <r>
      <rPr>
        <i/>
        <sz val="11"/>
        <color indexed="8"/>
        <rFont val="Calibri"/>
        <family val="2"/>
      </rPr>
      <t>(Nota 8)</t>
    </r>
  </si>
  <si>
    <t xml:space="preserve">Tope anual maximo deducible </t>
  </si>
  <si>
    <r>
      <rPr>
        <b/>
        <sz val="11"/>
        <color indexed="8"/>
        <rFont val="Calibri"/>
        <family val="2"/>
      </rPr>
      <t>12)</t>
    </r>
    <r>
      <rPr>
        <sz val="11"/>
        <color theme="1"/>
        <rFont val="Calibri"/>
        <family val="2"/>
        <scheme val="minor"/>
      </rPr>
      <t xml:space="preserve"> Pago de la póliza de su seguro de vida</t>
    </r>
  </si>
  <si>
    <r>
      <rPr>
        <b/>
        <sz val="11"/>
        <color indexed="8"/>
        <rFont val="Calibri"/>
        <family val="2"/>
      </rPr>
      <t>9)</t>
    </r>
    <r>
      <rPr>
        <sz val="11"/>
        <color theme="1"/>
        <rFont val="Calibri"/>
        <family val="2"/>
        <scheme val="minor"/>
      </rPr>
      <t xml:space="preserve">  Poliza paga: monto real abonado </t>
    </r>
  </si>
  <si>
    <r>
      <t xml:space="preserve">12 </t>
    </r>
    <r>
      <rPr>
        <i/>
        <sz val="11"/>
        <color indexed="8"/>
        <rFont val="Calibri"/>
        <family val="2"/>
      </rPr>
      <t>(Nota 9)</t>
    </r>
  </si>
  <si>
    <r>
      <rPr>
        <b/>
        <sz val="11"/>
        <color indexed="8"/>
        <rFont val="Calibri"/>
        <family val="2"/>
      </rPr>
      <t>13)</t>
    </r>
    <r>
      <rPr>
        <sz val="11"/>
        <color theme="1"/>
        <rFont val="Calibri"/>
        <family val="2"/>
        <scheme val="minor"/>
      </rPr>
      <t xml:space="preserve"> Aportes a la Obra Social Obligatoria</t>
    </r>
  </si>
  <si>
    <r>
      <rPr>
        <b/>
        <sz val="11"/>
        <color indexed="8"/>
        <rFont val="Calibri"/>
        <family val="2"/>
      </rPr>
      <t>14)</t>
    </r>
    <r>
      <rPr>
        <sz val="11"/>
        <color theme="1"/>
        <rFont val="Calibri"/>
        <family val="2"/>
        <scheme val="minor"/>
      </rPr>
      <t xml:space="preserve"> Servicio brindado por una empleada de casas particulares mensuales</t>
    </r>
  </si>
  <si>
    <t>Monto real anual abonado por servicio brindado por empleada de casas particulares</t>
  </si>
  <si>
    <r>
      <t xml:space="preserve">14 </t>
    </r>
    <r>
      <rPr>
        <i/>
        <sz val="11"/>
        <color indexed="8"/>
        <rFont val="Calibri"/>
        <family val="2"/>
      </rPr>
      <t>(Nota 10)</t>
    </r>
  </si>
  <si>
    <r>
      <rPr>
        <b/>
        <sz val="11"/>
        <color indexed="8"/>
        <rFont val="Calibri"/>
        <family val="2"/>
      </rPr>
      <t>10)</t>
    </r>
    <r>
      <rPr>
        <sz val="11"/>
        <color theme="1"/>
        <rFont val="Calibri"/>
        <family val="2"/>
        <scheme val="minor"/>
      </rPr>
      <t xml:space="preserve"> Corresponde aplicar el tope maximo equivalente a la ganancia no imponible anual de $15.552 por haber pagado un monto real anual superior ($48.295)</t>
    </r>
  </si>
  <si>
    <r>
      <rPr>
        <b/>
        <sz val="11"/>
        <color indexed="8"/>
        <rFont val="Calibri"/>
        <family val="2"/>
      </rPr>
      <t>16)</t>
    </r>
    <r>
      <rPr>
        <sz val="11"/>
        <color theme="1"/>
        <rFont val="Calibri"/>
        <family val="2"/>
        <scheme val="minor"/>
      </rPr>
      <t xml:space="preserve"> Donación a la Provincia de Córdoba </t>
    </r>
  </si>
  <si>
    <t xml:space="preserve">Donación a la Provincia de Córdoba </t>
  </si>
  <si>
    <r>
      <rPr>
        <b/>
        <sz val="11"/>
        <color indexed="8"/>
        <rFont val="Calibri"/>
        <family val="2"/>
      </rPr>
      <t>11)</t>
    </r>
    <r>
      <rPr>
        <sz val="11"/>
        <color theme="1"/>
        <rFont val="Calibri"/>
        <family val="2"/>
        <scheme val="minor"/>
      </rPr>
      <t xml:space="preserve"> Donación Provincia de Córdoba: Monto real donado </t>
    </r>
  </si>
  <si>
    <r>
      <rPr>
        <b/>
        <u/>
        <sz val="11"/>
        <color indexed="8"/>
        <rFont val="Calibri"/>
        <family val="2"/>
      </rPr>
      <t>NORMATIVA APLICABLE</t>
    </r>
    <r>
      <rPr>
        <b/>
        <sz val="11"/>
        <color indexed="8"/>
        <rFont val="Calibri"/>
        <family val="2"/>
      </rPr>
      <t xml:space="preserve">: </t>
    </r>
    <r>
      <rPr>
        <sz val="11"/>
        <color theme="1"/>
        <rFont val="Calibri"/>
        <family val="2"/>
        <scheme val="minor"/>
      </rPr>
      <t>LIG: Arts. 17; 20 inc. j); 23 inc. a), b) y c); 41 inc. a), d), f); 42; 45 inc.a), b); 79 inc. b) y f); 80 inc. b); 81 inc a), c), d), g) y h); 82 inc. a); 83; 84; 85; 88 inc. a) y 90 
DR: arts. 47, 56, 60 inc. a) y b); 122; 123; 123.1 y 132
Otras normas: RG (AFIP) 94; RG (DGI) 3984; Ley 26.063 art. 26</t>
    </r>
  </si>
  <si>
    <t>RESOLUCION EJERCICIO B:</t>
  </si>
  <si>
    <t xml:space="preserve">Ejemplo para prestamos y venta de bienes muebles a plazo </t>
  </si>
  <si>
    <t xml:space="preserve">2) Aplicación del interés real </t>
  </si>
  <si>
    <t>Venta maquinaria</t>
  </si>
  <si>
    <t>Tasa de interes</t>
  </si>
  <si>
    <t>Tasa B.N.A</t>
  </si>
  <si>
    <t>Ganancia por intereses reales</t>
  </si>
  <si>
    <r>
      <t>(</t>
    </r>
    <r>
      <rPr>
        <i/>
        <sz val="11"/>
        <color indexed="8"/>
        <rFont val="Calibri"/>
        <family val="2"/>
      </rPr>
      <t>Nota 1</t>
    </r>
    <r>
      <rPr>
        <sz val="11"/>
        <color theme="1"/>
        <rFont val="Calibri"/>
        <family val="2"/>
        <scheme val="minor"/>
      </rPr>
      <t>)</t>
    </r>
  </si>
  <si>
    <t xml:space="preserve">3) Aplicación de la presunción </t>
  </si>
  <si>
    <t>Ganancia por intereses presuntos</t>
  </si>
  <si>
    <r>
      <t>(</t>
    </r>
    <r>
      <rPr>
        <i/>
        <sz val="11"/>
        <color indexed="8"/>
        <rFont val="Calibri"/>
        <family val="2"/>
      </rPr>
      <t>Nota 2</t>
    </r>
    <r>
      <rPr>
        <sz val="11"/>
        <color theme="1"/>
        <rFont val="Calibri"/>
        <family val="2"/>
        <scheme val="minor"/>
      </rPr>
      <t xml:space="preserve">) </t>
    </r>
  </si>
  <si>
    <t xml:space="preserve">Ejemplo para venta de inmuebles a plazo </t>
  </si>
  <si>
    <t>Intereses reales</t>
  </si>
  <si>
    <t>Intereses presuntos</t>
  </si>
  <si>
    <t>Venta inmueble</t>
  </si>
  <si>
    <t xml:space="preserve">Porcentaje para amortizacion </t>
  </si>
  <si>
    <t>Cantidad de meses a su cargo por hijo casado (01/01/2013 al 30/06/2013)</t>
  </si>
  <si>
    <t>Tope exento (art. 20 inc j)</t>
  </si>
  <si>
    <r>
      <rPr>
        <b/>
        <sz val="11"/>
        <color indexed="8"/>
        <rFont val="Calibri"/>
        <family val="2"/>
      </rPr>
      <t>15)</t>
    </r>
    <r>
      <rPr>
        <sz val="11"/>
        <color theme="1"/>
        <rFont val="Calibri"/>
        <family val="2"/>
        <scheme val="minor"/>
      </rPr>
      <t xml:space="preserve"> Aportes jubilatorios autonomos mensuales</t>
    </r>
  </si>
  <si>
    <t>Nota 13</t>
  </si>
  <si>
    <r>
      <t xml:space="preserve">3 </t>
    </r>
    <r>
      <rPr>
        <i/>
        <sz val="11"/>
        <color indexed="8"/>
        <rFont val="Calibri"/>
        <family val="2"/>
      </rPr>
      <t>(Nota 12)</t>
    </r>
  </si>
  <si>
    <r>
      <t xml:space="preserve">12) </t>
    </r>
    <r>
      <rPr>
        <sz val="11"/>
        <color theme="1"/>
        <rFont val="Calibri"/>
        <family val="2"/>
        <scheme val="minor"/>
      </rPr>
      <t>Sueldo del profesor: sueldo mensual * Q meses trabajados + 1 sueldo mensual (SAC)</t>
    </r>
  </si>
  <si>
    <t xml:space="preserve">Cotización al 31/12/2011: </t>
  </si>
  <si>
    <t>Cotización al 31/12/2012:</t>
  </si>
  <si>
    <t xml:space="preserve">Cotización al 31/12/2013: </t>
  </si>
  <si>
    <t xml:space="preserve">* Q = cantidas </t>
  </si>
  <si>
    <t>Q de qq 
de maiz*</t>
  </si>
  <si>
    <t>* qq = quintales</t>
  </si>
  <si>
    <t>*Fuente: Libro "Impuesto a las Ganancias". 5° Ed. Cátedra de Legislación y Técnica Fiscal I</t>
  </si>
  <si>
    <t xml:space="preserve">Ganancia por intereses reales </t>
  </si>
  <si>
    <t>Intereses Presuntos</t>
  </si>
  <si>
    <t>Intereses Reales</t>
  </si>
  <si>
    <t>Ganancia total bruta por intereses</t>
  </si>
  <si>
    <r>
      <t>(</t>
    </r>
    <r>
      <rPr>
        <i/>
        <sz val="11"/>
        <color indexed="8"/>
        <rFont val="Calibri"/>
        <family val="2"/>
      </rPr>
      <t>Nota 5</t>
    </r>
    <r>
      <rPr>
        <sz val="11"/>
        <color theme="1"/>
        <rFont val="Calibri"/>
        <family val="2"/>
        <scheme val="minor"/>
      </rPr>
      <t>)</t>
    </r>
  </si>
  <si>
    <r>
      <t>3)</t>
    </r>
    <r>
      <rPr>
        <sz val="11"/>
        <color theme="1"/>
        <rFont val="Calibri"/>
        <family val="2"/>
        <scheme val="minor"/>
      </rPr>
      <t xml:space="preserve"> Sueldo neto mensual como profesor en la U.C.C </t>
    </r>
  </si>
  <si>
    <t>Subtotal deducciones generales</t>
  </si>
  <si>
    <t>Hijo casado (Hasta Junio 2013 inclusive): Importe hijo (art. 23 L.I.G) / 12 meses * (Q de meses como soltero + mes del casamiento)</t>
  </si>
  <si>
    <r>
      <rPr>
        <b/>
        <sz val="11"/>
        <color indexed="8"/>
        <rFont val="Calibri"/>
        <family val="2"/>
      </rPr>
      <t xml:space="preserve">8) </t>
    </r>
    <r>
      <rPr>
        <sz val="11"/>
        <color theme="1"/>
        <rFont val="Calibri"/>
        <family val="2"/>
        <scheme val="minor"/>
      </rPr>
      <t>Ganancia obtenida por venta y publicación de un libro: Ganancia total - Monto exento por ley ($10.000)</t>
    </r>
  </si>
  <si>
    <t>Alicuota I.G.</t>
  </si>
  <si>
    <r>
      <rPr>
        <b/>
        <sz val="11"/>
        <color indexed="8"/>
        <rFont val="Calibri"/>
        <family val="2"/>
      </rPr>
      <t xml:space="preserve">2) </t>
    </r>
    <r>
      <rPr>
        <sz val="11"/>
        <color theme="1"/>
        <rFont val="Calibri"/>
        <family val="2"/>
        <scheme val="minor"/>
      </rPr>
      <t>Amortización Toyota Corolla 2010: $280.000 x 20% x 75%</t>
    </r>
  </si>
  <si>
    <r>
      <rPr>
        <b/>
        <sz val="11"/>
        <color indexed="8"/>
        <rFont val="Calibri"/>
        <family val="2"/>
      </rPr>
      <t>3)</t>
    </r>
    <r>
      <rPr>
        <sz val="11"/>
        <color theme="1"/>
        <rFont val="Calibri"/>
        <family val="2"/>
        <scheme val="minor"/>
      </rPr>
      <t xml:space="preserve"> Gastos de Mantenimiento Toyoya Corolla Computables: 75% x $13.000</t>
    </r>
  </si>
  <si>
    <t>Amortización Toyota Corolla 2010</t>
  </si>
  <si>
    <t>Gastos de Mantenimiento Automóvil Toyota Corolla 2010</t>
  </si>
  <si>
    <t xml:space="preserve">Una persona fisica reliza la venta a plazo de una maquinaria (a 30 días y en una cuota) por $12.000, pactando entre las partes expresamente una tasa de interes efectiva y a 30 dias del 1,8% para la operación, percibiendo el capital y los intereses en el mismo período fiscal. La tasa fijada por el Banco de la Nación Argentina para operaciones de descuentos comerciales es del 2,055% (tasa de interes efectiva y a 30 días - T.E.M.). </t>
  </si>
  <si>
    <r>
      <rPr>
        <i/>
        <sz val="11"/>
        <color indexed="8"/>
        <rFont val="Calibri"/>
        <family val="2"/>
      </rPr>
      <t>Nota 1:</t>
    </r>
    <r>
      <rPr>
        <sz val="11"/>
        <color theme="1"/>
        <rFont val="Calibri"/>
        <family val="2"/>
        <scheme val="minor"/>
      </rPr>
      <t xml:space="preserve"> Como la tasa de interes fue pactada entre las partes en un 1,8%, la ganancia que se obtiene por intereses reales es igual a 1,8% * $12.000  (venta de la maquinaria). </t>
    </r>
  </si>
  <si>
    <t>Una persona fisica reliza la venta de una maquinaria a 30 días y en una cuota por $12.000. Las partes no han pactado una tasa de interes para la operación. La tasa fijada por el Banco de la Nación Argentina para operaciones de descuentos comerciales es del 2,055% (tasa de interes efectiva y a 30 días).</t>
  </si>
  <si>
    <r>
      <rPr>
        <b/>
        <sz val="11"/>
        <color indexed="8"/>
        <rFont val="Calibri"/>
        <family val="2"/>
      </rPr>
      <t>13)</t>
    </r>
    <r>
      <rPr>
        <sz val="11"/>
        <color theme="1"/>
        <rFont val="Calibri"/>
        <family val="2"/>
        <scheme val="minor"/>
      </rPr>
      <t xml:space="preserve"> Impuesto a ingresar: $19.200 + ($109.045,77 - $90.000) * 31%</t>
    </r>
  </si>
  <si>
    <t xml:space="preserve">Monto de cada cuota </t>
  </si>
  <si>
    <t xml:space="preserve">PERIODO </t>
  </si>
  <si>
    <t>Año 1</t>
  </si>
  <si>
    <t>Año 2</t>
  </si>
  <si>
    <t xml:space="preserve">Interes </t>
  </si>
  <si>
    <t>Interes 
Presunto</t>
  </si>
  <si>
    <t>Precio  de contado del Inmueble</t>
  </si>
  <si>
    <t>Interes total gravado</t>
  </si>
  <si>
    <t xml:space="preserve">TOTAL </t>
  </si>
  <si>
    <t>Nota 4</t>
  </si>
  <si>
    <t>680938-</t>
  </si>
  <si>
    <r>
      <rPr>
        <b/>
        <sz val="11"/>
        <color indexed="8"/>
        <rFont val="Calibri"/>
        <family val="2"/>
      </rPr>
      <t>3)</t>
    </r>
    <r>
      <rPr>
        <sz val="11"/>
        <color theme="1"/>
        <rFont val="Calibri"/>
        <family val="2"/>
        <scheme val="minor"/>
      </rPr>
      <t xml:space="preserve"> El excedente igual a $612.284,79 tiene el carácter de no deducible para la sociedad</t>
    </r>
  </si>
  <si>
    <r>
      <rPr>
        <i/>
        <sz val="11"/>
        <rFont val="Calibri"/>
        <family val="2"/>
      </rPr>
      <t>Nota 2:</t>
    </r>
    <r>
      <rPr>
        <sz val="11"/>
        <rFont val="Calibri"/>
        <family val="2"/>
        <scheme val="minor"/>
      </rPr>
      <t xml:space="preserve">Como no hay una tasa de interes pactada entre las partes, la ganancia que se obtiene será por intereses presuntos siendo la misma igual a $246. Si la tasa pactada entre las partes fuera del 0%, se deberá aplicar la presunción legal sobre ganancias por intereses presuntos ya que la tasa pactada entre las partes (0%) es inferior a la fijada por el B.N.A para descuentos comerciales  (2,055%) </t>
    </r>
  </si>
  <si>
    <t>TOTAL</t>
  </si>
  <si>
    <t>Total 2014</t>
  </si>
  <si>
    <t>Interes presunto semestral</t>
  </si>
  <si>
    <t>Monto de cada cuota</t>
  </si>
  <si>
    <r>
      <t xml:space="preserve">Honorarios 
Asignados
</t>
    </r>
    <r>
      <rPr>
        <b/>
        <i/>
        <sz val="11"/>
        <color indexed="8"/>
        <rFont val="Calibri"/>
        <family val="2"/>
      </rPr>
      <t>(Nota 9)</t>
    </r>
  </si>
  <si>
    <r>
      <t xml:space="preserve">Excedente no 
deducible 
</t>
    </r>
    <r>
      <rPr>
        <i/>
        <sz val="11"/>
        <color theme="1"/>
        <rFont val="Calibri"/>
        <family val="2"/>
        <scheme val="minor"/>
      </rPr>
      <t>(Nota 8)</t>
    </r>
  </si>
  <si>
    <r>
      <rPr>
        <b/>
        <sz val="11"/>
        <color indexed="8"/>
        <rFont val="Calibri"/>
        <family val="2"/>
      </rPr>
      <t>5)</t>
    </r>
    <r>
      <rPr>
        <sz val="11"/>
        <color theme="1"/>
        <rFont val="Calibri"/>
        <family val="2"/>
        <scheme val="minor"/>
      </rPr>
      <t xml:space="preserve"> Renta No Computable = % para monto no computable * Excedente (no deducible para la sociedad). El importe total ($429.161,92) corresponde a la renta no computable sobre el monto pagado por la sociedad. </t>
    </r>
  </si>
  <si>
    <r>
      <rPr>
        <b/>
        <sz val="11"/>
        <color theme="1"/>
        <rFont val="Calibri"/>
        <family val="2"/>
        <scheme val="minor"/>
      </rPr>
      <t>9.</t>
    </r>
    <r>
      <rPr>
        <sz val="11"/>
        <color theme="1"/>
        <rFont val="Calibri"/>
        <family val="2"/>
        <scheme val="minor"/>
      </rPr>
      <t xml:space="preserve"> El total asignado en este caso es de $715.270,00. El mismo es la sumatoria del excedente no deducible computable ($183.123,00), la renta de Cuarta Categoría no computable sobre monto pagado por la sociedad ($429.161,92) y los honorarios deducibles por la sociedad ($102.985,08).</t>
    </r>
  </si>
  <si>
    <r>
      <rPr>
        <b/>
        <sz val="11"/>
        <color theme="1"/>
        <rFont val="Calibri"/>
        <family val="2"/>
        <scheme val="minor"/>
      </rPr>
      <t>8.</t>
    </r>
    <r>
      <rPr>
        <sz val="11"/>
        <color theme="1"/>
        <rFont val="Calibri"/>
        <family val="2"/>
        <scheme val="minor"/>
      </rPr>
      <t xml:space="preserve"> La diferencia entre la Renta de Cuarta Categoría no computable sobre el monto pagado por la sociedad ($429.161,92) y el excedente ($612.284,92) es igual a $183.123,00, que es el excedente no deducible computable y que conjuntamente con los honorarios deducibles por la sociedad forma parte de la renta de 4º categoría en cabeza de los directores. </t>
    </r>
  </si>
  <si>
    <r>
      <rPr>
        <b/>
        <sz val="11"/>
        <color indexed="8"/>
        <rFont val="Calibri"/>
        <family val="2"/>
      </rPr>
      <t>6)</t>
    </r>
    <r>
      <rPr>
        <sz val="11"/>
        <color theme="1"/>
        <rFont val="Calibri"/>
        <family val="2"/>
        <scheme val="minor"/>
      </rPr>
      <t xml:space="preserve"> Honorarios deducibles = % * honorarios totales deducibles para la sociedad. Este importe ($102.985,08) es la deducción de Tercera Categoría de la sociedad </t>
    </r>
  </si>
  <si>
    <r>
      <rPr>
        <b/>
        <sz val="11"/>
        <color indexed="8"/>
        <rFont val="Calibri"/>
        <family val="2"/>
      </rPr>
      <t>6)</t>
    </r>
    <r>
      <rPr>
        <sz val="11"/>
        <color theme="1"/>
        <rFont val="Calibri"/>
        <family val="2"/>
        <scheme val="minor"/>
      </rPr>
      <t xml:space="preserve"> Valor de Origen del Automóvil Toyota Corolla 2010 </t>
    </r>
  </si>
  <si>
    <t xml:space="preserve">Una persona fisica reliza la venta de un inmueble a plazo (en cuatro cuotas)  por un monto total de $450.000, pactando entre las partes expresamente una tasa de interes nominal semestral del 13% para la operación, percibiendo el capital y los intereses en el mismo período fiscal. La tasa fijada por el Banco de la Nación Argentina para operaciones de descuentos comerciales es del 12,40% (tasa de interes semestral y nominal). </t>
  </si>
  <si>
    <r>
      <t xml:space="preserve">Nota 3: </t>
    </r>
    <r>
      <rPr>
        <sz val="11"/>
        <color theme="1"/>
        <rFont val="Calibri"/>
        <family val="2"/>
        <scheme val="minor"/>
      </rPr>
      <t>Se debe aplicar como ganancia la obtenida por los intereses reales ($234.000) ya que dichos intereses resultan mayores al interes fijado por el B.N.A siendo este de $223.200</t>
    </r>
  </si>
  <si>
    <r>
      <rPr>
        <b/>
        <sz val="11"/>
        <color indexed="8"/>
        <rFont val="Calibri"/>
        <family val="2"/>
      </rPr>
      <t>A)</t>
    </r>
    <r>
      <rPr>
        <sz val="11"/>
        <color theme="1"/>
        <rFont val="Calibri"/>
        <family val="2"/>
        <scheme val="minor"/>
      </rPr>
      <t xml:space="preserve"> Una persona fisica reliza la venta de un inmueble a plazo  (2 años y en cuatro cuotas) por un monto total de $450.000 a un amigo por lo que el vendedor decidío no cobrarle intereses por la operación.  La tasa fijada por el Banco de la Nación Argentina para operaciones de descuentos comerciales es del 12,60% (tasa de interes semestral y nominal). </t>
    </r>
  </si>
  <si>
    <r>
      <t xml:space="preserve">Nota 4: </t>
    </r>
    <r>
      <rPr>
        <sz val="11"/>
        <color theme="1"/>
        <rFont val="Calibri"/>
        <family val="2"/>
        <scheme val="minor"/>
      </rPr>
      <t>Como las partes pactaron no computar intereses por la operación a plazo, se debe aplicar la presunción. Por lo tanto, la ganancia obtenida por intereses presuntos será de $150.797,87</t>
    </r>
  </si>
  <si>
    <r>
      <rPr>
        <b/>
        <sz val="11"/>
        <color indexed="8"/>
        <rFont val="Calibri"/>
        <family val="2"/>
      </rPr>
      <t xml:space="preserve">B) </t>
    </r>
    <r>
      <rPr>
        <sz val="11"/>
        <color theme="1"/>
        <rFont val="Calibri"/>
        <family val="2"/>
        <scheme val="minor"/>
      </rPr>
      <t>Una persona física realiza una venta de un inmueble a plazo (2 años y en cuatro cuotas) por un monto total de  $450.000 a un amigo, pactando expresamente una tasa de interés semestral y nominal del 12,50% para la operación. La tasa fijada por el Banco de la Nación Argentina para operaciones de descuentos comerciales es del 13,40% (tasa de interes semestral y nominal).</t>
    </r>
  </si>
  <si>
    <t xml:space="preserve">Interes
total </t>
  </si>
  <si>
    <t>Interes 
presunto</t>
  </si>
  <si>
    <t>Interes 
Real</t>
  </si>
  <si>
    <t>Nota 5: La ganancia total bruta por intereses es igual a la sumatoria entre ganancia por los intereses reales y la ganancia por los intereses presuntos.
 La ganancia por intereses presuntos es igual a la diferencia entre los intereses reales cobrados y los intereses presuntos.</t>
  </si>
  <si>
    <r>
      <rPr>
        <b/>
        <sz val="11"/>
        <color indexed="8"/>
        <rFont val="Calibri"/>
        <family val="2"/>
      </rPr>
      <t>2)</t>
    </r>
    <r>
      <rPr>
        <sz val="11"/>
        <color theme="1"/>
        <rFont val="Calibri"/>
        <family val="2"/>
        <scheme val="minor"/>
      </rPr>
      <t xml:space="preserve"> La existencia final del periodo es igual a la existencia inicial mas la entrada de mercaderia del periodo menos la salida de mercaderia del
periodo. </t>
    </r>
  </si>
  <si>
    <r>
      <rPr>
        <b/>
        <sz val="11"/>
        <rFont val="Calibri"/>
        <family val="2"/>
      </rPr>
      <t>4)</t>
    </r>
    <r>
      <rPr>
        <sz val="11"/>
        <rFont val="Calibri"/>
        <family val="2"/>
      </rPr>
      <t xml:space="preserve"> En el periodo fiscal 2013 la Sra. Revol deberá declarar como rentas gravadas presuntas de la Segunda Categoría $64.864,86 y en el periodo fiscal 2014 le corresponderá declarar por las dos cuotas restantes una renta gravada presunta de $32.432,43</t>
    </r>
  </si>
  <si>
    <r>
      <rPr>
        <b/>
        <sz val="11"/>
        <color indexed="8"/>
        <rFont val="Calibri"/>
        <family val="2"/>
      </rPr>
      <t xml:space="preserve">1) </t>
    </r>
    <r>
      <rPr>
        <sz val="11"/>
        <color theme="1"/>
        <rFont val="Calibri"/>
        <family val="2"/>
        <scheme val="minor"/>
      </rPr>
      <t xml:space="preserve">Los honorarios en pesos correspondientes a la fecha 02/03/2014 serán computables en el ejercicio fiscal 2014 ya que el criterio de imputación para las ganancias de Cuarta Categoría es por lo percibido.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</si>
</sst>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quot;$&quot;\ #,##0.00"/>
  </numFmts>
  <fonts count="19" x14ac:knownFonts="1">
    <font>
      <sz val="11"/>
      <color theme="1"/>
      <name val="Calibri"/>
      <family val="2"/>
      <scheme val="minor"/>
    </font>
    <font>
      <b/>
      <sz val="11"/>
      <color indexed="8"/>
      <name val="Calibri"/>
      <family val="2"/>
    </font>
    <font>
      <b/>
      <u/>
      <sz val="11"/>
      <color indexed="8"/>
      <name val="Calibri"/>
      <family val="2"/>
    </font>
    <font>
      <i/>
      <sz val="11"/>
      <color indexed="8"/>
      <name val="Calibri"/>
      <family val="2"/>
    </font>
    <font>
      <sz val="11"/>
      <name val="Calibri"/>
      <family val="2"/>
    </font>
    <font>
      <b/>
      <sz val="11"/>
      <name val="Calibri"/>
      <family val="2"/>
    </font>
    <font>
      <b/>
      <sz val="11"/>
      <color indexed="8"/>
      <name val="Calibri"/>
      <family val="2"/>
    </font>
    <font>
      <b/>
      <sz val="12"/>
      <color indexed="8"/>
      <name val="Calibri"/>
      <family val="2"/>
    </font>
    <font>
      <b/>
      <sz val="11"/>
      <color indexed="8"/>
      <name val="Calibri"/>
      <family val="2"/>
    </font>
    <font>
      <sz val="11"/>
      <color indexed="8"/>
      <name val="Calibri"/>
      <family val="2"/>
    </font>
    <font>
      <u/>
      <sz val="11"/>
      <color indexed="8"/>
      <name val="Calibri"/>
      <family val="2"/>
    </font>
    <font>
      <i/>
      <sz val="11"/>
      <color indexed="8"/>
      <name val="Calibri"/>
      <family val="2"/>
    </font>
    <font>
      <sz val="11"/>
      <name val="Calibri"/>
      <family val="2"/>
    </font>
    <font>
      <b/>
      <sz val="11"/>
      <name val="Calibri"/>
      <family val="2"/>
    </font>
    <font>
      <b/>
      <sz val="11"/>
      <color theme="1"/>
      <name val="Calibri"/>
      <family val="2"/>
      <scheme val="minor"/>
    </font>
    <font>
      <sz val="11"/>
      <name val="Calibri"/>
      <family val="2"/>
      <scheme val="minor"/>
    </font>
    <font>
      <i/>
      <sz val="11"/>
      <name val="Calibri"/>
      <family val="2"/>
    </font>
    <font>
      <b/>
      <i/>
      <sz val="11"/>
      <color indexed="8"/>
      <name val="Calibri"/>
      <family val="2"/>
    </font>
    <font>
      <i/>
      <sz val="11"/>
      <color theme="1"/>
      <name val="Calibri"/>
      <family val="2"/>
      <scheme val="minor"/>
    </font>
  </fonts>
  <fills count="8">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3">
    <xf numFmtId="0" fontId="0" fillId="0" borderId="0" xfId="0"/>
    <xf numFmtId="4" fontId="0" fillId="0" borderId="0" xfId="0" applyNumberFormat="1"/>
    <xf numFmtId="4" fontId="6" fillId="0" borderId="0" xfId="0" applyNumberFormat="1" applyFont="1"/>
    <xf numFmtId="4" fontId="7" fillId="0" borderId="0" xfId="0" applyNumberFormat="1" applyFont="1"/>
    <xf numFmtId="0" fontId="8" fillId="0" borderId="0" xfId="0" applyFont="1"/>
    <xf numFmtId="164" fontId="0" fillId="0" borderId="0" xfId="0" applyNumberFormat="1"/>
    <xf numFmtId="0" fontId="9" fillId="0" borderId="0" xfId="0" applyFont="1" applyAlignment="1"/>
    <xf numFmtId="4" fontId="0" fillId="0" borderId="0" xfId="0" applyNumberFormat="1" applyBorder="1"/>
    <xf numFmtId="4" fontId="0" fillId="0" borderId="0" xfId="0" applyNumberFormat="1" applyBorder="1" applyAlignment="1">
      <alignment wrapText="1"/>
    </xf>
    <xf numFmtId="4" fontId="6" fillId="2" borderId="1" xfId="0" applyNumberFormat="1" applyFont="1" applyFill="1" applyBorder="1" applyAlignment="1">
      <alignment horizontal="center" vertical="center" wrapText="1"/>
    </xf>
    <xf numFmtId="0" fontId="0" fillId="0" borderId="1" xfId="0" applyNumberFormat="1" applyBorder="1"/>
    <xf numFmtId="164" fontId="0" fillId="0" borderId="1" xfId="0" applyNumberFormat="1" applyBorder="1"/>
    <xf numFmtId="4" fontId="0" fillId="0" borderId="1" xfId="0" applyNumberFormat="1" applyBorder="1"/>
    <xf numFmtId="0" fontId="9" fillId="0" borderId="1" xfId="0" applyFont="1" applyBorder="1" applyAlignment="1">
      <alignment horizontal="left"/>
    </xf>
    <xf numFmtId="4" fontId="6" fillId="2" borderId="1" xfId="0" applyNumberFormat="1" applyFont="1" applyFill="1" applyBorder="1" applyAlignment="1">
      <alignment horizontal="center" wrapText="1"/>
    </xf>
    <xf numFmtId="4" fontId="6" fillId="3" borderId="1" xfId="0" applyNumberFormat="1" applyFont="1" applyFill="1" applyBorder="1" applyAlignment="1">
      <alignment horizontal="center" vertical="center" wrapText="1"/>
    </xf>
    <xf numFmtId="4" fontId="0" fillId="0" borderId="0" xfId="0" applyNumberFormat="1" applyBorder="1" applyAlignment="1">
      <alignment vertical="center"/>
    </xf>
    <xf numFmtId="4" fontId="0" fillId="0" borderId="1" xfId="0" applyNumberFormat="1" applyBorder="1" applyAlignment="1">
      <alignment horizontal="center"/>
    </xf>
    <xf numFmtId="4" fontId="6" fillId="0" borderId="4" xfId="0" applyNumberFormat="1" applyFont="1" applyBorder="1" applyAlignment="1">
      <alignment horizontal="center" vertical="center" wrapText="1"/>
    </xf>
    <xf numFmtId="0" fontId="8" fillId="0" borderId="0" xfId="0" applyFont="1" applyFill="1" applyBorder="1" applyAlignment="1"/>
    <xf numFmtId="4" fontId="0" fillId="0" borderId="0" xfId="0" applyNumberFormat="1" applyFill="1"/>
    <xf numFmtId="4" fontId="0" fillId="0" borderId="0" xfId="0" applyNumberFormat="1" applyFill="1" applyBorder="1"/>
    <xf numFmtId="4" fontId="6" fillId="0" borderId="5" xfId="0" applyNumberFormat="1" applyFont="1" applyBorder="1" applyAlignment="1">
      <alignment horizontal="center" vertical="center" wrapText="1"/>
    </xf>
    <xf numFmtId="4" fontId="6" fillId="0" borderId="6" xfId="0" applyNumberFormat="1" applyFont="1" applyBorder="1"/>
    <xf numFmtId="4" fontId="6" fillId="0" borderId="7" xfId="0" applyNumberFormat="1" applyFont="1" applyBorder="1"/>
    <xf numFmtId="10" fontId="0" fillId="0" borderId="0" xfId="0" applyNumberFormat="1"/>
    <xf numFmtId="10" fontId="0" fillId="0" borderId="1" xfId="0" applyNumberFormat="1" applyBorder="1"/>
    <xf numFmtId="4" fontId="6" fillId="0" borderId="1" xfId="0" applyNumberFormat="1" applyFont="1" applyBorder="1" applyAlignment="1">
      <alignment horizontal="center"/>
    </xf>
    <xf numFmtId="4" fontId="10" fillId="0" borderId="0" xfId="0" applyNumberFormat="1" applyFont="1" applyBorder="1" applyAlignment="1">
      <alignment vertical="center"/>
    </xf>
    <xf numFmtId="4" fontId="0" fillId="0" borderId="1" xfId="0" applyNumberFormat="1" applyFill="1" applyBorder="1"/>
    <xf numFmtId="4" fontId="6" fillId="0" borderId="0" xfId="0" applyNumberFormat="1" applyFont="1" applyFill="1" applyBorder="1" applyAlignment="1">
      <alignment horizontal="left"/>
    </xf>
    <xf numFmtId="4" fontId="6" fillId="0" borderId="0" xfId="0" applyNumberFormat="1" applyFont="1" applyFill="1" applyBorder="1"/>
    <xf numFmtId="4" fontId="6" fillId="0" borderId="0" xfId="0" applyNumberFormat="1" applyFont="1" applyFill="1" applyBorder="1" applyAlignment="1"/>
    <xf numFmtId="4" fontId="7" fillId="0" borderId="0" xfId="0" applyNumberFormat="1" applyFont="1" applyAlignment="1"/>
    <xf numFmtId="164" fontId="9" fillId="0" borderId="1" xfId="0" applyNumberFormat="1" applyFont="1" applyBorder="1" applyAlignment="1"/>
    <xf numFmtId="4" fontId="0" fillId="0" borderId="8" xfId="0" applyNumberFormat="1" applyBorder="1"/>
    <xf numFmtId="4" fontId="11" fillId="0" borderId="0" xfId="0" applyNumberFormat="1" applyFont="1" applyFill="1"/>
    <xf numFmtId="4" fontId="0" fillId="0" borderId="9" xfId="0" applyNumberFormat="1" applyBorder="1"/>
    <xf numFmtId="4" fontId="0" fillId="0" borderId="10" xfId="0" applyNumberFormat="1" applyBorder="1"/>
    <xf numFmtId="164" fontId="0" fillId="0" borderId="11" xfId="0" applyNumberFormat="1" applyBorder="1"/>
    <xf numFmtId="4" fontId="0" fillId="0" borderId="0" xfId="0" applyNumberFormat="1" applyBorder="1" applyAlignment="1">
      <alignment horizontal="left"/>
    </xf>
    <xf numFmtId="0" fontId="9" fillId="0" borderId="0" xfId="0" applyFont="1" applyBorder="1" applyAlignment="1">
      <alignment horizontal="center"/>
    </xf>
    <xf numFmtId="4" fontId="0" fillId="0" borderId="0" xfId="0" applyNumberFormat="1" applyAlignment="1">
      <alignment vertical="top" wrapText="1"/>
    </xf>
    <xf numFmtId="4" fontId="0" fillId="0" borderId="0" xfId="0" applyNumberFormat="1" applyFill="1" applyBorder="1" applyAlignment="1">
      <alignment vertical="center"/>
    </xf>
    <xf numFmtId="164" fontId="0" fillId="0" borderId="1" xfId="0" applyNumberFormat="1" applyBorder="1" applyAlignment="1">
      <alignment horizontal="right"/>
    </xf>
    <xf numFmtId="4" fontId="0" fillId="0" borderId="13" xfId="0" applyNumberFormat="1" applyBorder="1"/>
    <xf numFmtId="4" fontId="0" fillId="0" borderId="14" xfId="0" applyNumberFormat="1" applyBorder="1"/>
    <xf numFmtId="4" fontId="0" fillId="0" borderId="0" xfId="0" applyNumberFormat="1" applyBorder="1" applyAlignment="1">
      <alignment vertical="top" wrapText="1"/>
    </xf>
    <xf numFmtId="4" fontId="0" fillId="0" borderId="13" xfId="0" applyNumberFormat="1" applyBorder="1" applyAlignment="1">
      <alignment vertical="top" wrapText="1"/>
    </xf>
    <xf numFmtId="4" fontId="0" fillId="0" borderId="16" xfId="0" applyNumberFormat="1" applyBorder="1"/>
    <xf numFmtId="4" fontId="0" fillId="0" borderId="0" xfId="0" applyNumberFormat="1" applyAlignment="1"/>
    <xf numFmtId="0" fontId="0" fillId="0" borderId="1" xfId="0" applyNumberFormat="1" applyBorder="1" applyAlignment="1">
      <alignment horizontal="center"/>
    </xf>
    <xf numFmtId="4" fontId="0" fillId="3" borderId="1" xfId="0" applyNumberFormat="1" applyFill="1" applyBorder="1"/>
    <xf numFmtId="164" fontId="6" fillId="3" borderId="1" xfId="0" applyNumberFormat="1" applyFont="1" applyFill="1" applyBorder="1" applyAlignment="1">
      <alignment horizontal="right"/>
    </xf>
    <xf numFmtId="164" fontId="6" fillId="0" borderId="0" xfId="0" applyNumberFormat="1" applyFont="1" applyFill="1" applyBorder="1" applyAlignment="1">
      <alignment horizontal="right"/>
    </xf>
    <xf numFmtId="164" fontId="0" fillId="0" borderId="1" xfId="0" applyNumberFormat="1" applyBorder="1" applyAlignment="1">
      <alignment vertical="center"/>
    </xf>
    <xf numFmtId="0" fontId="0" fillId="3" borderId="1" xfId="0" applyNumberFormat="1" applyFill="1" applyBorder="1" applyAlignment="1">
      <alignment horizontal="center"/>
    </xf>
    <xf numFmtId="4" fontId="0" fillId="3" borderId="1" xfId="0" applyNumberFormat="1" applyFill="1" applyBorder="1" applyAlignment="1">
      <alignment horizontal="center"/>
    </xf>
    <xf numFmtId="164" fontId="0" fillId="3" borderId="1" xfId="0" applyNumberFormat="1" applyFill="1" applyBorder="1"/>
    <xf numFmtId="164" fontId="0" fillId="0" borderId="1" xfId="0" applyNumberFormat="1" applyFill="1" applyBorder="1"/>
    <xf numFmtId="164" fontId="0" fillId="0" borderId="1" xfId="0" applyNumberFormat="1" applyFill="1" applyBorder="1" applyAlignment="1">
      <alignment horizontal="right"/>
    </xf>
    <xf numFmtId="0" fontId="0" fillId="0" borderId="1" xfId="0" applyNumberFormat="1" applyFill="1" applyBorder="1"/>
    <xf numFmtId="164" fontId="0" fillId="0" borderId="0" xfId="0" applyNumberFormat="1" applyFill="1" applyBorder="1"/>
    <xf numFmtId="9" fontId="0" fillId="0" borderId="1" xfId="0" applyNumberFormat="1" applyFill="1" applyBorder="1"/>
    <xf numFmtId="164" fontId="0" fillId="0" borderId="0" xfId="0" applyNumberFormat="1" applyFont="1" applyFill="1" applyBorder="1" applyAlignment="1">
      <alignment wrapText="1"/>
    </xf>
    <xf numFmtId="4" fontId="0" fillId="0" borderId="0" xfId="0" applyNumberFormat="1" applyAlignment="1">
      <alignment wrapText="1"/>
    </xf>
    <xf numFmtId="4" fontId="0" fillId="0" borderId="12" xfId="0" applyNumberFormat="1" applyBorder="1"/>
    <xf numFmtId="10" fontId="0" fillId="0" borderId="13" xfId="0" applyNumberFormat="1" applyBorder="1"/>
    <xf numFmtId="4" fontId="6" fillId="0" borderId="0" xfId="0" applyNumberFormat="1" applyFont="1" applyFill="1"/>
    <xf numFmtId="164" fontId="0" fillId="0" borderId="4" xfId="0" applyNumberFormat="1" applyFill="1" applyBorder="1"/>
    <xf numFmtId="164" fontId="0" fillId="0" borderId="4" xfId="0" applyNumberFormat="1" applyFill="1" applyBorder="1" applyAlignment="1">
      <alignment horizontal="right"/>
    </xf>
    <xf numFmtId="4" fontId="10" fillId="0" borderId="0" xfId="0" applyNumberFormat="1" applyFont="1" applyBorder="1" applyAlignment="1">
      <alignment vertical="center" wrapText="1"/>
    </xf>
    <xf numFmtId="10" fontId="0" fillId="0" borderId="1" xfId="0" applyNumberFormat="1" applyFill="1" applyBorder="1"/>
    <xf numFmtId="164" fontId="0" fillId="0" borderId="1" xfId="0" applyNumberFormat="1" applyFill="1" applyBorder="1" applyAlignment="1"/>
    <xf numFmtId="164" fontId="0" fillId="0" borderId="1" xfId="0" applyNumberFormat="1" applyFont="1" applyFill="1" applyBorder="1" applyAlignment="1">
      <alignment wrapText="1"/>
    </xf>
    <xf numFmtId="0" fontId="0" fillId="0" borderId="1" xfId="0" applyNumberFormat="1" applyFill="1" applyBorder="1" applyAlignment="1">
      <alignment horizontal="center"/>
    </xf>
    <xf numFmtId="4" fontId="0" fillId="0" borderId="1" xfId="0" applyNumberFormat="1" applyFill="1" applyBorder="1" applyAlignment="1">
      <alignment horizontal="center"/>
    </xf>
    <xf numFmtId="164" fontId="6" fillId="0" borderId="1" xfId="0" applyNumberFormat="1" applyFont="1" applyFill="1" applyBorder="1" applyAlignment="1">
      <alignment horizontal="right"/>
    </xf>
    <xf numFmtId="4" fontId="0" fillId="0" borderId="1" xfId="0" applyNumberFormat="1" applyFont="1" applyFill="1" applyBorder="1" applyAlignment="1"/>
    <xf numFmtId="164" fontId="0" fillId="0" borderId="1" xfId="0" applyNumberFormat="1" applyFont="1" applyFill="1" applyBorder="1" applyAlignment="1">
      <alignment horizontal="right"/>
    </xf>
    <xf numFmtId="4" fontId="7" fillId="0" borderId="0" xfId="0" applyNumberFormat="1" applyFont="1" applyFill="1"/>
    <xf numFmtId="4" fontId="0" fillId="0" borderId="0" xfId="0" applyNumberFormat="1" applyFill="1" applyAlignment="1">
      <alignment horizontal="left"/>
    </xf>
    <xf numFmtId="0" fontId="8" fillId="0" borderId="0" xfId="0" applyFont="1" applyFill="1" applyAlignment="1"/>
    <xf numFmtId="0" fontId="9" fillId="0" borderId="0" xfId="0" applyFont="1" applyFill="1" applyAlignment="1"/>
    <xf numFmtId="0" fontId="8" fillId="0" borderId="1" xfId="0" applyFont="1" applyFill="1" applyBorder="1" applyAlignment="1">
      <alignment horizontal="center"/>
    </xf>
    <xf numFmtId="0" fontId="9" fillId="0" borderId="1" xfId="0" applyFont="1" applyFill="1" applyBorder="1" applyAlignment="1"/>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4" fontId="6" fillId="0" borderId="19" xfId="0" applyNumberFormat="1" applyFont="1" applyFill="1" applyBorder="1" applyAlignment="1"/>
    <xf numFmtId="4" fontId="6" fillId="0" borderId="11" xfId="0" applyNumberFormat="1" applyFont="1" applyFill="1" applyBorder="1" applyAlignment="1"/>
    <xf numFmtId="4" fontId="0" fillId="0" borderId="0" xfId="0" applyNumberFormat="1" applyFill="1" applyAlignment="1"/>
    <xf numFmtId="4" fontId="0" fillId="0" borderId="5" xfId="0" applyNumberFormat="1" applyFill="1" applyBorder="1"/>
    <xf numFmtId="4" fontId="6" fillId="0" borderId="20" xfId="0" applyNumberFormat="1" applyFont="1" applyFill="1" applyBorder="1"/>
    <xf numFmtId="164" fontId="0" fillId="4" borderId="4" xfId="0" applyNumberFormat="1" applyFill="1" applyBorder="1"/>
    <xf numFmtId="4" fontId="0" fillId="4" borderId="21" xfId="0" applyNumberFormat="1" applyFill="1" applyBorder="1"/>
    <xf numFmtId="4" fontId="6" fillId="4" borderId="21" xfId="0" applyNumberFormat="1" applyFont="1" applyFill="1" applyBorder="1"/>
    <xf numFmtId="4" fontId="11" fillId="0" borderId="0" xfId="0" applyNumberFormat="1" applyFont="1" applyBorder="1"/>
    <xf numFmtId="164" fontId="0" fillId="0" borderId="1" xfId="0" applyNumberFormat="1" applyFont="1" applyFill="1" applyBorder="1" applyAlignment="1"/>
    <xf numFmtId="0" fontId="0" fillId="0" borderId="1" xfId="0" applyNumberFormat="1" applyFont="1" applyFill="1" applyBorder="1"/>
    <xf numFmtId="4" fontId="0" fillId="0" borderId="1" xfId="0" applyNumberFormat="1" applyFont="1" applyFill="1" applyBorder="1"/>
    <xf numFmtId="0"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4" fontId="0" fillId="0" borderId="0" xfId="0" applyNumberFormat="1" applyFill="1" applyBorder="1" applyAlignment="1">
      <alignment horizontal="left" vertical="center"/>
    </xf>
    <xf numFmtId="4" fontId="0" fillId="0" borderId="9" xfId="0" applyNumberFormat="1" applyFill="1" applyBorder="1"/>
    <xf numFmtId="164" fontId="0" fillId="0" borderId="11" xfId="0" applyNumberFormat="1" applyFill="1" applyBorder="1"/>
    <xf numFmtId="4" fontId="0" fillId="0" borderId="14" xfId="0" applyNumberFormat="1" applyFill="1" applyBorder="1"/>
    <xf numFmtId="10" fontId="0" fillId="0" borderId="13" xfId="0" applyNumberFormat="1" applyFill="1" applyBorder="1"/>
    <xf numFmtId="4" fontId="0" fillId="0" borderId="8" xfId="0" applyNumberFormat="1" applyFill="1" applyBorder="1"/>
    <xf numFmtId="164" fontId="0" fillId="0" borderId="12" xfId="0" applyNumberFormat="1" applyFill="1" applyBorder="1"/>
    <xf numFmtId="4" fontId="0" fillId="0" borderId="0" xfId="0" applyNumberFormat="1" applyFill="1" applyAlignment="1">
      <alignment wrapText="1"/>
    </xf>
    <xf numFmtId="4" fontId="6" fillId="0" borderId="1" xfId="0" applyNumberFormat="1" applyFont="1" applyFill="1" applyBorder="1" applyAlignment="1">
      <alignment horizontal="left"/>
    </xf>
    <xf numFmtId="0" fontId="0" fillId="0" borderId="1" xfId="0" applyNumberFormat="1" applyFill="1" applyBorder="1" applyAlignment="1">
      <alignment horizontal="center" vertical="center"/>
    </xf>
    <xf numFmtId="4" fontId="0" fillId="0" borderId="1" xfId="0" applyNumberFormat="1" applyFill="1" applyBorder="1" applyAlignment="1">
      <alignment horizontal="center" wrapText="1"/>
    </xf>
    <xf numFmtId="4" fontId="0" fillId="0" borderId="1" xfId="0" applyNumberFormat="1" applyFont="1" applyFill="1" applyBorder="1" applyAlignment="1">
      <alignment horizontal="center"/>
    </xf>
    <xf numFmtId="4" fontId="0" fillId="0" borderId="1" xfId="0" applyNumberFormat="1" applyFill="1" applyBorder="1" applyAlignment="1">
      <alignment horizontal="right"/>
    </xf>
    <xf numFmtId="164" fontId="12" fillId="0" borderId="1" xfId="0" applyNumberFormat="1" applyFont="1" applyFill="1" applyBorder="1" applyAlignment="1">
      <alignment horizontal="right"/>
    </xf>
    <xf numFmtId="164" fontId="0" fillId="0" borderId="1" xfId="0" applyNumberFormat="1" applyFill="1" applyBorder="1" applyAlignment="1">
      <alignment horizontal="right" vertical="center"/>
    </xf>
    <xf numFmtId="164" fontId="6" fillId="0" borderId="1" xfId="0" applyNumberFormat="1" applyFont="1" applyFill="1" applyBorder="1"/>
    <xf numFmtId="4" fontId="0" fillId="0" borderId="0" xfId="0" applyNumberFormat="1" applyFill="1" applyAlignment="1">
      <alignment horizontal="center"/>
    </xf>
    <xf numFmtId="164" fontId="0" fillId="0" borderId="1" xfId="0" applyNumberFormat="1" applyFont="1" applyFill="1" applyBorder="1" applyAlignment="1">
      <alignment horizontal="right" wrapText="1"/>
    </xf>
    <xf numFmtId="4" fontId="0" fillId="0" borderId="10" xfId="0" applyNumberFormat="1" applyFill="1" applyBorder="1"/>
    <xf numFmtId="164" fontId="0" fillId="0" borderId="16" xfId="0" applyNumberFormat="1" applyFill="1" applyBorder="1"/>
    <xf numFmtId="164" fontId="6" fillId="0" borderId="12" xfId="0" applyNumberFormat="1" applyFont="1" applyFill="1" applyBorder="1"/>
    <xf numFmtId="164" fontId="0" fillId="0" borderId="13" xfId="0" applyNumberFormat="1" applyFont="1" applyFill="1" applyBorder="1"/>
    <xf numFmtId="164" fontId="0" fillId="0" borderId="16" xfId="0" applyNumberFormat="1" applyFont="1" applyFill="1" applyBorder="1"/>
    <xf numFmtId="4" fontId="0" fillId="0" borderId="0" xfId="0" applyNumberFormat="1" applyFont="1" applyFill="1" applyBorder="1" applyAlignment="1">
      <alignment horizontal="left"/>
    </xf>
    <xf numFmtId="4" fontId="6" fillId="0" borderId="22" xfId="0" applyNumberFormat="1" applyFont="1" applyBorder="1"/>
    <xf numFmtId="164" fontId="0" fillId="4" borderId="23" xfId="0" applyNumberFormat="1" applyFill="1" applyBorder="1" applyAlignment="1">
      <alignment horizontal="right"/>
    </xf>
    <xf numFmtId="164" fontId="0" fillId="4" borderId="2" xfId="0" applyNumberFormat="1" applyFill="1" applyBorder="1" applyAlignment="1">
      <alignment horizontal="right"/>
    </xf>
    <xf numFmtId="4" fontId="6" fillId="0" borderId="5" xfId="0" applyNumberFormat="1" applyFont="1" applyFill="1" applyBorder="1" applyAlignment="1">
      <alignment horizontal="center"/>
    </xf>
    <xf numFmtId="4" fontId="0" fillId="0" borderId="21" xfId="0" applyNumberFormat="1" applyFill="1" applyBorder="1"/>
    <xf numFmtId="164" fontId="6" fillId="0" borderId="17" xfId="0" applyNumberFormat="1" applyFont="1" applyFill="1" applyBorder="1"/>
    <xf numFmtId="4" fontId="6" fillId="3" borderId="1" xfId="0" applyNumberFormat="1" applyFont="1" applyFill="1" applyBorder="1"/>
    <xf numFmtId="164" fontId="0" fillId="0" borderId="13" xfId="0" applyNumberFormat="1" applyBorder="1"/>
    <xf numFmtId="0" fontId="0" fillId="0" borderId="13" xfId="0" applyNumberFormat="1" applyBorder="1"/>
    <xf numFmtId="164" fontId="0" fillId="0" borderId="16" xfId="0" applyNumberFormat="1" applyBorder="1"/>
    <xf numFmtId="4" fontId="0" fillId="0" borderId="17" xfId="0" applyNumberFormat="1" applyBorder="1"/>
    <xf numFmtId="164" fontId="14" fillId="0" borderId="12" xfId="0" applyNumberFormat="1" applyFont="1" applyBorder="1"/>
    <xf numFmtId="164" fontId="6" fillId="0" borderId="16" xfId="0" applyNumberFormat="1" applyFont="1" applyFill="1" applyBorder="1"/>
    <xf numFmtId="164" fontId="0" fillId="0" borderId="2" xfId="0" applyNumberFormat="1" applyBorder="1"/>
    <xf numFmtId="164" fontId="0" fillId="0" borderId="3" xfId="0" applyNumberFormat="1" applyBorder="1"/>
    <xf numFmtId="164" fontId="6" fillId="0" borderId="1" xfId="0" applyNumberFormat="1" applyFont="1" applyBorder="1"/>
    <xf numFmtId="10" fontId="0" fillId="0" borderId="1" xfId="0" applyNumberFormat="1" applyFill="1" applyBorder="1" applyAlignment="1">
      <alignment horizontal="center"/>
    </xf>
    <xf numFmtId="10" fontId="6" fillId="0" borderId="17" xfId="0" applyNumberFormat="1" applyFont="1" applyFill="1" applyBorder="1" applyAlignment="1">
      <alignment horizontal="center"/>
    </xf>
    <xf numFmtId="164" fontId="6" fillId="0" borderId="20" xfId="0" applyNumberFormat="1" applyFont="1" applyFill="1" applyBorder="1"/>
    <xf numFmtId="4" fontId="1" fillId="0" borderId="1" xfId="0" applyNumberFormat="1" applyFont="1" applyFill="1" applyBorder="1" applyAlignment="1"/>
    <xf numFmtId="164" fontId="9" fillId="0" borderId="1" xfId="0" applyNumberFormat="1" applyFont="1" applyFill="1" applyBorder="1" applyAlignment="1">
      <alignment horizontal="right"/>
    </xf>
    <xf numFmtId="164" fontId="0" fillId="0" borderId="13" xfId="0" applyNumberFormat="1" applyFill="1" applyBorder="1"/>
    <xf numFmtId="164" fontId="0" fillId="0" borderId="13" xfId="0" applyNumberFormat="1" applyBorder="1" applyAlignment="1">
      <alignment horizontal="right"/>
    </xf>
    <xf numFmtId="4" fontId="0" fillId="0" borderId="36" xfId="0" applyNumberFormat="1" applyFill="1" applyBorder="1"/>
    <xf numFmtId="0" fontId="0" fillId="0" borderId="49" xfId="0" applyNumberFormat="1" applyFill="1" applyBorder="1" applyAlignment="1">
      <alignment horizontal="center"/>
    </xf>
    <xf numFmtId="164" fontId="0" fillId="0" borderId="49" xfId="0" applyNumberFormat="1" applyFill="1" applyBorder="1"/>
    <xf numFmtId="164" fontId="0" fillId="0" borderId="17" xfId="0" applyNumberFormat="1" applyBorder="1"/>
    <xf numFmtId="4" fontId="14" fillId="0" borderId="21" xfId="0" applyNumberFormat="1" applyFont="1" applyFill="1" applyBorder="1"/>
    <xf numFmtId="0" fontId="0" fillId="0" borderId="17" xfId="0" applyNumberFormat="1" applyFill="1" applyBorder="1" applyAlignment="1">
      <alignment horizontal="center"/>
    </xf>
    <xf numFmtId="164" fontId="0" fillId="0" borderId="17" xfId="0" applyNumberFormat="1" applyFont="1" applyFill="1" applyBorder="1" applyAlignment="1">
      <alignment horizontal="right"/>
    </xf>
    <xf numFmtId="164" fontId="0" fillId="0" borderId="17" xfId="0" applyNumberFormat="1" applyFill="1" applyBorder="1"/>
    <xf numFmtId="164" fontId="14" fillId="0" borderId="20" xfId="0" applyNumberFormat="1" applyFont="1" applyFill="1" applyBorder="1"/>
    <xf numFmtId="4" fontId="0" fillId="0" borderId="5" xfId="0" applyNumberFormat="1" applyBorder="1" applyAlignment="1">
      <alignment horizontal="left" wrapText="1"/>
    </xf>
    <xf numFmtId="164" fontId="0" fillId="0" borderId="4" xfId="0" applyNumberFormat="1" applyBorder="1" applyAlignment="1">
      <alignment horizontal="right"/>
    </xf>
    <xf numFmtId="4" fontId="0" fillId="0" borderId="5" xfId="0" applyNumberFormat="1" applyBorder="1" applyAlignment="1">
      <alignment horizontal="left"/>
    </xf>
    <xf numFmtId="4" fontId="14" fillId="0" borderId="21" xfId="0" applyNumberFormat="1" applyFont="1" applyBorder="1" applyAlignment="1">
      <alignment horizontal="left"/>
    </xf>
    <xf numFmtId="4" fontId="0" fillId="0" borderId="17" xfId="0" applyNumberFormat="1" applyBorder="1" applyAlignment="1">
      <alignment horizontal="left"/>
    </xf>
    <xf numFmtId="164" fontId="14" fillId="0" borderId="20" xfId="0" applyNumberFormat="1" applyFont="1" applyBorder="1" applyAlignment="1">
      <alignment horizontal="right"/>
    </xf>
    <xf numFmtId="4" fontId="11" fillId="5" borderId="1" xfId="0" applyNumberFormat="1" applyFont="1" applyFill="1" applyBorder="1" applyAlignment="1">
      <alignment horizontal="center"/>
    </xf>
    <xf numFmtId="4" fontId="6" fillId="5" borderId="24" xfId="0" applyNumberFormat="1" applyFont="1" applyFill="1" applyBorder="1" applyAlignment="1">
      <alignment horizontal="center" vertical="center"/>
    </xf>
    <xf numFmtId="4" fontId="1" fillId="5" borderId="25" xfId="0" applyNumberFormat="1" applyFont="1" applyFill="1" applyBorder="1" applyAlignment="1">
      <alignment horizontal="center" vertical="center" wrapText="1"/>
    </xf>
    <xf numFmtId="4" fontId="6" fillId="5" borderId="25" xfId="0" applyNumberFormat="1" applyFont="1" applyFill="1" applyBorder="1" applyAlignment="1">
      <alignment horizontal="center" vertical="center"/>
    </xf>
    <xf numFmtId="4" fontId="6" fillId="5" borderId="25" xfId="0" applyNumberFormat="1" applyFont="1" applyFill="1" applyBorder="1" applyAlignment="1">
      <alignment horizontal="center" vertical="center" wrapText="1"/>
    </xf>
    <xf numFmtId="4" fontId="14" fillId="5" borderId="25" xfId="0" applyNumberFormat="1" applyFont="1" applyFill="1" applyBorder="1" applyAlignment="1">
      <alignment horizontal="center" wrapText="1"/>
    </xf>
    <xf numFmtId="4" fontId="6" fillId="5" borderId="26" xfId="0" applyNumberFormat="1" applyFont="1" applyFill="1" applyBorder="1" applyAlignment="1">
      <alignment horizontal="center" vertical="center" wrapText="1"/>
    </xf>
    <xf numFmtId="164" fontId="14" fillId="0" borderId="17" xfId="0" applyNumberFormat="1" applyFont="1" applyBorder="1"/>
    <xf numFmtId="44" fontId="0" fillId="0" borderId="0" xfId="0" applyNumberFormat="1" applyFill="1" applyBorder="1"/>
    <xf numFmtId="4" fontId="0" fillId="0" borderId="1" xfId="0" applyNumberFormat="1" applyFill="1" applyBorder="1" applyAlignment="1">
      <alignment horizontal="left"/>
    </xf>
    <xf numFmtId="4" fontId="0" fillId="0" borderId="0" xfId="0" applyNumberFormat="1" applyAlignment="1">
      <alignment horizontal="left"/>
    </xf>
    <xf numFmtId="4" fontId="0" fillId="0" borderId="1" xfId="0" applyNumberFormat="1" applyFont="1" applyFill="1" applyBorder="1" applyAlignment="1"/>
    <xf numFmtId="4" fontId="0" fillId="0" borderId="1" xfId="0" applyNumberFormat="1" applyFill="1" applyBorder="1" applyAlignment="1"/>
    <xf numFmtId="4" fontId="10" fillId="0" borderId="0" xfId="0" applyNumberFormat="1" applyFont="1" applyFill="1" applyBorder="1" applyAlignment="1">
      <alignment vertical="center"/>
    </xf>
    <xf numFmtId="4" fontId="6" fillId="3" borderId="9" xfId="0" applyNumberFormat="1" applyFont="1" applyFill="1" applyBorder="1" applyAlignment="1"/>
    <xf numFmtId="4" fontId="6" fillId="3" borderId="19" xfId="0" applyNumberFormat="1" applyFont="1" applyFill="1" applyBorder="1" applyAlignment="1"/>
    <xf numFmtId="4" fontId="6" fillId="3" borderId="11" xfId="0" applyNumberFormat="1" applyFont="1" applyFill="1" applyBorder="1" applyAlignment="1"/>
    <xf numFmtId="4" fontId="0" fillId="0" borderId="0" xfId="0" applyNumberFormat="1" applyFill="1" applyBorder="1" applyAlignment="1">
      <alignment vertical="top"/>
    </xf>
    <xf numFmtId="4" fontId="0" fillId="0" borderId="0" xfId="0" applyNumberFormat="1" applyFill="1" applyBorder="1" applyAlignment="1">
      <alignment horizontal="left" vertical="top" wrapText="1"/>
    </xf>
    <xf numFmtId="4" fontId="0" fillId="0" borderId="0" xfId="0" applyNumberFormat="1" applyBorder="1" applyAlignment="1"/>
    <xf numFmtId="4" fontId="1" fillId="0" borderId="0" xfId="0" applyNumberFormat="1" applyFont="1" applyFill="1" applyAlignment="1"/>
    <xf numFmtId="4" fontId="1" fillId="0" borderId="0" xfId="0" applyNumberFormat="1" applyFont="1" applyFill="1" applyAlignment="1">
      <alignment horizontal="left"/>
    </xf>
    <xf numFmtId="4" fontId="1" fillId="3" borderId="0" xfId="0" applyNumberFormat="1" applyFont="1" applyFill="1" applyAlignment="1"/>
    <xf numFmtId="4" fontId="3" fillId="0" borderId="0" xfId="0" applyNumberFormat="1" applyFont="1" applyFill="1"/>
    <xf numFmtId="4" fontId="3" fillId="0" borderId="0" xfId="0" applyNumberFormat="1" applyFont="1" applyFill="1" applyAlignment="1">
      <alignment horizontal="left"/>
    </xf>
    <xf numFmtId="4" fontId="1"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0" borderId="1" xfId="0" applyNumberFormat="1" applyFont="1" applyFill="1" applyBorder="1"/>
    <xf numFmtId="4" fontId="1" fillId="0" borderId="0" xfId="0" applyNumberFormat="1" applyFont="1" applyFill="1" applyBorder="1" applyAlignment="1"/>
    <xf numFmtId="4" fontId="1" fillId="0" borderId="0" xfId="0" applyNumberFormat="1" applyFont="1" applyFill="1" applyBorder="1"/>
    <xf numFmtId="4" fontId="1" fillId="3" borderId="0" xfId="0" applyNumberFormat="1" applyFont="1" applyFill="1" applyBorder="1" applyAlignment="1"/>
    <xf numFmtId="4" fontId="1" fillId="0" borderId="0" xfId="0" applyNumberFormat="1" applyFont="1" applyBorder="1" applyAlignment="1"/>
    <xf numFmtId="4" fontId="1" fillId="0" borderId="0" xfId="0" applyNumberFormat="1" applyFont="1" applyFill="1" applyBorder="1" applyAlignment="1">
      <alignment horizontal="left"/>
    </xf>
    <xf numFmtId="4" fontId="1" fillId="0" borderId="0" xfId="0" applyNumberFormat="1" applyFont="1" applyBorder="1" applyAlignment="1">
      <alignment horizontal="left"/>
    </xf>
    <xf numFmtId="4" fontId="1" fillId="0" borderId="0" xfId="0" applyNumberFormat="1" applyFont="1" applyBorder="1"/>
    <xf numFmtId="4" fontId="1" fillId="3" borderId="0" xfId="0" applyNumberFormat="1" applyFont="1" applyFill="1"/>
    <xf numFmtId="4" fontId="1" fillId="0" borderId="0" xfId="0" applyNumberFormat="1" applyFont="1" applyFill="1"/>
    <xf numFmtId="4" fontId="3" fillId="0" borderId="0" xfId="0" applyNumberFormat="1" applyFont="1" applyFill="1" applyBorder="1" applyAlignment="1">
      <alignment horizontal="left" vertical="center"/>
    </xf>
    <xf numFmtId="4" fontId="3" fillId="0" borderId="0" xfId="0" applyNumberFormat="1" applyFont="1"/>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21" xfId="0" applyNumberFormat="1" applyFont="1" applyBorder="1"/>
    <xf numFmtId="164" fontId="1" fillId="0" borderId="20" xfId="0" applyNumberFormat="1" applyFont="1" applyBorder="1"/>
    <xf numFmtId="4" fontId="1" fillId="0" borderId="8" xfId="0" applyNumberFormat="1" applyFont="1" applyBorder="1"/>
    <xf numFmtId="4" fontId="1" fillId="0" borderId="12" xfId="0" applyNumberFormat="1" applyFont="1" applyBorder="1"/>
    <xf numFmtId="4" fontId="0" fillId="0" borderId="13" xfId="0" applyNumberFormat="1" applyFill="1" applyBorder="1"/>
    <xf numFmtId="4" fontId="14" fillId="0" borderId="25" xfId="0" applyNumberFormat="1" applyFont="1" applyBorder="1" applyAlignment="1">
      <alignment horizontal="center" wrapText="1"/>
    </xf>
    <xf numFmtId="164" fontId="14" fillId="0" borderId="17" xfId="0" applyNumberFormat="1" applyFont="1" applyBorder="1" applyAlignment="1">
      <alignment horizontal="right"/>
    </xf>
    <xf numFmtId="4" fontId="14" fillId="0" borderId="0" xfId="0" applyNumberFormat="1" applyFont="1" applyFill="1"/>
    <xf numFmtId="4" fontId="0" fillId="0" borderId="0" xfId="0" applyNumberFormat="1" applyFill="1" applyAlignment="1">
      <alignment horizontal="left" wrapText="1"/>
    </xf>
    <xf numFmtId="4" fontId="0" fillId="0" borderId="0" xfId="0" applyNumberFormat="1" applyFont="1" applyFill="1" applyBorder="1" applyAlignment="1"/>
    <xf numFmtId="0" fontId="12" fillId="0" borderId="0" xfId="0" applyFont="1" applyBorder="1" applyAlignment="1">
      <alignment horizontal="left"/>
    </xf>
    <xf numFmtId="164" fontId="0" fillId="0" borderId="0" xfId="0" applyNumberFormat="1" applyBorder="1"/>
    <xf numFmtId="4" fontId="0" fillId="0" borderId="0" xfId="0" applyNumberFormat="1" applyFont="1" applyFill="1" applyBorder="1" applyAlignment="1"/>
    <xf numFmtId="4" fontId="0" fillId="0" borderId="14" xfId="0" applyNumberFormat="1" applyFill="1" applyBorder="1" applyAlignment="1">
      <alignment horizontal="left" wrapText="1"/>
    </xf>
    <xf numFmtId="4" fontId="0" fillId="0" borderId="0" xfId="0" applyNumberFormat="1" applyFill="1" applyBorder="1" applyAlignment="1">
      <alignment horizontal="left"/>
    </xf>
    <xf numFmtId="4" fontId="0" fillId="0" borderId="13" xfId="0" applyNumberFormat="1" applyFill="1" applyBorder="1" applyAlignment="1">
      <alignment horizontal="left"/>
    </xf>
    <xf numFmtId="4" fontId="0" fillId="0" borderId="14" xfId="0" applyNumberFormat="1" applyFill="1" applyBorder="1" applyAlignment="1">
      <alignment horizontal="left"/>
    </xf>
    <xf numFmtId="4" fontId="1" fillId="0" borderId="14" xfId="0" applyNumberFormat="1" applyFont="1" applyFill="1" applyBorder="1" applyAlignment="1">
      <alignment horizontal="left" vertical="top" wrapText="1"/>
    </xf>
    <xf numFmtId="4" fontId="6" fillId="0" borderId="0" xfId="0" applyNumberFormat="1" applyFont="1" applyFill="1" applyBorder="1" applyAlignment="1">
      <alignment horizontal="left" vertical="top" wrapText="1"/>
    </xf>
    <xf numFmtId="4" fontId="6" fillId="0" borderId="13" xfId="0" applyNumberFormat="1" applyFont="1" applyFill="1" applyBorder="1" applyAlignment="1">
      <alignment horizontal="left" vertical="top" wrapText="1"/>
    </xf>
    <xf numFmtId="4" fontId="6" fillId="0" borderId="14" xfId="0" applyNumberFormat="1" applyFont="1" applyFill="1" applyBorder="1" applyAlignment="1">
      <alignment horizontal="left" vertical="top" wrapText="1"/>
    </xf>
    <xf numFmtId="4" fontId="6" fillId="0" borderId="10" xfId="0" applyNumberFormat="1" applyFont="1" applyFill="1" applyBorder="1" applyAlignment="1">
      <alignment horizontal="left" vertical="top" wrapText="1"/>
    </xf>
    <xf numFmtId="4" fontId="6" fillId="0" borderId="15" xfId="0" applyNumberFormat="1" applyFont="1" applyFill="1" applyBorder="1" applyAlignment="1">
      <alignment horizontal="left" vertical="top" wrapText="1"/>
    </xf>
    <xf numFmtId="4" fontId="6" fillId="0" borderId="16" xfId="0" applyNumberFormat="1" applyFont="1" applyFill="1" applyBorder="1" applyAlignment="1">
      <alignment horizontal="left" vertical="top" wrapText="1"/>
    </xf>
    <xf numFmtId="4" fontId="10" fillId="0" borderId="9" xfId="0" applyNumberFormat="1" applyFont="1" applyFill="1" applyBorder="1" applyAlignment="1">
      <alignment horizontal="left" vertical="center"/>
    </xf>
    <xf numFmtId="4" fontId="0" fillId="0" borderId="19" xfId="0" applyNumberFormat="1" applyFill="1" applyBorder="1" applyAlignment="1">
      <alignment horizontal="left" vertical="center"/>
    </xf>
    <xf numFmtId="4" fontId="0" fillId="0" borderId="11" xfId="0" applyNumberFormat="1" applyFill="1" applyBorder="1" applyAlignment="1">
      <alignment horizontal="left" vertical="center"/>
    </xf>
    <xf numFmtId="4" fontId="0" fillId="0" borderId="10" xfId="0" applyNumberFormat="1" applyFill="1" applyBorder="1" applyAlignment="1">
      <alignment horizontal="left" vertical="center"/>
    </xf>
    <xf numFmtId="4" fontId="0" fillId="0" borderId="15" xfId="0" applyNumberFormat="1" applyFill="1" applyBorder="1" applyAlignment="1">
      <alignment horizontal="left" vertical="center"/>
    </xf>
    <xf numFmtId="4" fontId="0" fillId="0" borderId="16" xfId="0" applyNumberFormat="1" applyFill="1" applyBorder="1" applyAlignment="1">
      <alignment horizontal="left" vertical="center"/>
    </xf>
    <xf numFmtId="0" fontId="9" fillId="0" borderId="1" xfId="0" applyFont="1" applyBorder="1" applyAlignment="1">
      <alignment horizontal="left"/>
    </xf>
    <xf numFmtId="4" fontId="6" fillId="0" borderId="14"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3" borderId="9" xfId="0" applyNumberFormat="1" applyFont="1" applyFill="1" applyBorder="1" applyAlignment="1">
      <alignment horizontal="left"/>
    </xf>
    <xf numFmtId="4" fontId="6" fillId="3" borderId="19" xfId="0" applyNumberFormat="1" applyFont="1" applyFill="1" applyBorder="1" applyAlignment="1">
      <alignment horizontal="left"/>
    </xf>
    <xf numFmtId="4" fontId="6" fillId="3" borderId="11" xfId="0" applyNumberFormat="1" applyFont="1" applyFill="1" applyBorder="1" applyAlignment="1">
      <alignment horizontal="left"/>
    </xf>
    <xf numFmtId="4" fontId="6" fillId="0" borderId="39" xfId="0" applyNumberFormat="1" applyFont="1" applyBorder="1" applyAlignment="1">
      <alignment horizontal="center" vertical="center"/>
    </xf>
    <xf numFmtId="4" fontId="6" fillId="0" borderId="33" xfId="0" applyNumberFormat="1" applyFont="1" applyBorder="1" applyAlignment="1">
      <alignment horizontal="center" vertical="center"/>
    </xf>
    <xf numFmtId="0" fontId="9" fillId="0" borderId="1" xfId="0" applyFont="1" applyFill="1" applyBorder="1" applyAlignment="1">
      <alignment horizontal="left"/>
    </xf>
    <xf numFmtId="0" fontId="8" fillId="2" borderId="1" xfId="0" applyFont="1" applyFill="1" applyBorder="1" applyAlignment="1">
      <alignment horizontal="left" vertical="center"/>
    </xf>
    <xf numFmtId="0" fontId="8" fillId="2" borderId="27" xfId="0" applyFont="1" applyFill="1" applyBorder="1" applyAlignment="1">
      <alignment horizontal="center"/>
    </xf>
    <xf numFmtId="0" fontId="8" fillId="2" borderId="28" xfId="0" applyFont="1" applyFill="1" applyBorder="1" applyAlignment="1">
      <alignment horizontal="center"/>
    </xf>
    <xf numFmtId="0" fontId="8" fillId="3" borderId="29" xfId="0" applyFont="1" applyFill="1" applyBorder="1" applyAlignment="1">
      <alignment horizontal="center"/>
    </xf>
    <xf numFmtId="0" fontId="8" fillId="3" borderId="30" xfId="0" applyFont="1" applyFill="1" applyBorder="1" applyAlignment="1">
      <alignment horizontal="center"/>
    </xf>
    <xf numFmtId="0" fontId="8" fillId="3" borderId="31" xfId="0" applyFont="1" applyFill="1" applyBorder="1" applyAlignment="1">
      <alignment horizontal="center"/>
    </xf>
    <xf numFmtId="4" fontId="7" fillId="0" borderId="0" xfId="0" applyNumberFormat="1" applyFont="1" applyAlignment="1">
      <alignment horizontal="left"/>
    </xf>
    <xf numFmtId="4" fontId="6" fillId="0" borderId="32" xfId="0" applyNumberFormat="1" applyFont="1" applyBorder="1" applyAlignment="1">
      <alignment horizontal="center" vertical="center" wrapText="1"/>
    </xf>
    <xf numFmtId="4" fontId="6" fillId="0" borderId="33" xfId="0" applyNumberFormat="1" applyFont="1" applyBorder="1" applyAlignment="1">
      <alignment horizontal="center" vertical="center" wrapText="1"/>
    </xf>
    <xf numFmtId="4" fontId="0" fillId="0" borderId="34" xfId="0" applyNumberFormat="1" applyFill="1" applyBorder="1" applyAlignment="1">
      <alignment horizontal="right" vertical="center"/>
    </xf>
    <xf numFmtId="4" fontId="0" fillId="0" borderId="27" xfId="0" applyNumberFormat="1" applyFill="1" applyBorder="1" applyAlignment="1">
      <alignment horizontal="right" vertical="center"/>
    </xf>
    <xf numFmtId="164" fontId="0" fillId="0" borderId="35" xfId="0" applyNumberFormat="1" applyFill="1" applyBorder="1" applyAlignment="1">
      <alignment horizontal="right" vertical="center"/>
    </xf>
    <xf numFmtId="164" fontId="0" fillId="0" borderId="28" xfId="0" applyNumberFormat="1" applyFill="1" applyBorder="1" applyAlignment="1">
      <alignment horizontal="right" vertical="center"/>
    </xf>
    <xf numFmtId="4" fontId="0" fillId="0" borderId="36" xfId="0" applyNumberFormat="1" applyFill="1" applyBorder="1" applyAlignment="1">
      <alignment horizontal="right" vertical="center"/>
    </xf>
    <xf numFmtId="164" fontId="0" fillId="0" borderId="23" xfId="0" applyNumberFormat="1" applyFill="1" applyBorder="1" applyAlignment="1">
      <alignment horizontal="right" vertical="center"/>
    </xf>
    <xf numFmtId="0" fontId="8" fillId="2" borderId="37" xfId="0" applyFont="1" applyFill="1" applyBorder="1" applyAlignment="1">
      <alignment horizontal="center"/>
    </xf>
    <xf numFmtId="0" fontId="8" fillId="2" borderId="38" xfId="0" applyFont="1" applyFill="1" applyBorder="1" applyAlignment="1">
      <alignment horizontal="center"/>
    </xf>
    <xf numFmtId="0" fontId="8" fillId="0" borderId="0" xfId="0" applyFont="1" applyAlignment="1">
      <alignment horizontal="left"/>
    </xf>
    <xf numFmtId="4" fontId="6"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xf>
    <xf numFmtId="4" fontId="10" fillId="0" borderId="9" xfId="0" applyNumberFormat="1" applyFont="1" applyBorder="1" applyAlignment="1">
      <alignment horizontal="left" vertical="center"/>
    </xf>
    <xf numFmtId="4" fontId="10" fillId="0" borderId="19" xfId="0" applyNumberFormat="1" applyFont="1" applyBorder="1" applyAlignment="1">
      <alignment horizontal="left" vertical="center"/>
    </xf>
    <xf numFmtId="4" fontId="10" fillId="0" borderId="11" xfId="0" applyNumberFormat="1" applyFont="1" applyBorder="1" applyAlignment="1">
      <alignment horizontal="left" vertical="center"/>
    </xf>
    <xf numFmtId="4" fontId="10" fillId="0" borderId="10" xfId="0" applyNumberFormat="1" applyFont="1" applyBorder="1" applyAlignment="1">
      <alignment horizontal="left" vertical="center"/>
    </xf>
    <xf numFmtId="4" fontId="10" fillId="0" borderId="15" xfId="0" applyNumberFormat="1" applyFont="1" applyBorder="1" applyAlignment="1">
      <alignment horizontal="left" vertical="center"/>
    </xf>
    <xf numFmtId="4" fontId="10" fillId="0" borderId="16" xfId="0" applyNumberFormat="1" applyFont="1" applyBorder="1" applyAlignment="1">
      <alignment horizontal="left" vertical="center"/>
    </xf>
    <xf numFmtId="4" fontId="1" fillId="3" borderId="0" xfId="0" applyNumberFormat="1" applyFont="1" applyFill="1" applyAlignment="1">
      <alignment horizontal="left"/>
    </xf>
    <xf numFmtId="4" fontId="1" fillId="3" borderId="0" xfId="0" applyNumberFormat="1" applyFont="1" applyFill="1" applyBorder="1" applyAlignment="1">
      <alignment horizontal="left"/>
    </xf>
    <xf numFmtId="4" fontId="4" fillId="0" borderId="0" xfId="0" applyNumberFormat="1" applyFont="1" applyFill="1" applyBorder="1" applyAlignment="1">
      <alignment horizontal="left" vertical="center"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left" vertical="center"/>
    </xf>
    <xf numFmtId="4" fontId="0" fillId="0" borderId="1" xfId="0" applyNumberFormat="1" applyFill="1" applyBorder="1" applyAlignment="1">
      <alignment horizontal="left" wrapText="1"/>
    </xf>
    <xf numFmtId="4" fontId="0" fillId="0" borderId="1" xfId="0" applyNumberFormat="1" applyFill="1" applyBorder="1" applyAlignment="1">
      <alignment horizontal="left"/>
    </xf>
    <xf numFmtId="4" fontId="0" fillId="0" borderId="40" xfId="0" applyNumberFormat="1" applyFill="1" applyBorder="1" applyAlignment="1">
      <alignment horizontal="left" vertical="center" wrapText="1"/>
    </xf>
    <xf numFmtId="4" fontId="0" fillId="0" borderId="41" xfId="0" applyNumberFormat="1" applyFill="1" applyBorder="1" applyAlignment="1">
      <alignment horizontal="left" vertical="center"/>
    </xf>
    <xf numFmtId="4" fontId="0" fillId="0" borderId="42" xfId="0" applyNumberFormat="1" applyFill="1" applyBorder="1" applyAlignment="1">
      <alignment horizontal="left" vertical="center"/>
    </xf>
    <xf numFmtId="4" fontId="0" fillId="0" borderId="43" xfId="0" applyNumberFormat="1" applyFill="1" applyBorder="1" applyAlignment="1">
      <alignment horizontal="left" vertical="center"/>
    </xf>
    <xf numFmtId="4" fontId="0" fillId="0" borderId="44" xfId="0" applyNumberFormat="1" applyFill="1" applyBorder="1" applyAlignment="1">
      <alignment horizontal="left" vertical="center"/>
    </xf>
    <xf numFmtId="4" fontId="0" fillId="0" borderId="45" xfId="0" applyNumberFormat="1" applyFill="1" applyBorder="1" applyAlignment="1">
      <alignment horizontal="left" vertical="center"/>
    </xf>
    <xf numFmtId="4" fontId="0" fillId="0" borderId="1" xfId="0" applyNumberFormat="1" applyFill="1" applyBorder="1" applyAlignment="1">
      <alignment horizontal="left" vertical="top" wrapText="1"/>
    </xf>
    <xf numFmtId="4" fontId="0" fillId="0" borderId="1" xfId="0" applyNumberFormat="1" applyFill="1" applyBorder="1" applyAlignment="1">
      <alignment horizontal="left" vertical="center" wrapText="1"/>
    </xf>
    <xf numFmtId="4" fontId="0" fillId="0" borderId="1" xfId="0" applyNumberFormat="1" applyFill="1" applyBorder="1" applyAlignment="1">
      <alignment horizontal="left" vertical="center"/>
    </xf>
    <xf numFmtId="4" fontId="1" fillId="0" borderId="0" xfId="0" applyNumberFormat="1" applyFont="1" applyAlignment="1">
      <alignment horizontal="left"/>
    </xf>
    <xf numFmtId="4" fontId="0" fillId="0" borderId="0" xfId="0" applyNumberFormat="1" applyFill="1" applyAlignment="1">
      <alignment horizontal="left" wrapText="1"/>
    </xf>
    <xf numFmtId="4" fontId="0" fillId="0" borderId="0" xfId="0" applyNumberFormat="1" applyFill="1" applyAlignment="1">
      <alignment horizontal="left"/>
    </xf>
    <xf numFmtId="4" fontId="0" fillId="0" borderId="0" xfId="0" applyNumberFormat="1" applyAlignment="1">
      <alignment horizontal="left" wrapText="1"/>
    </xf>
    <xf numFmtId="4" fontId="3" fillId="0" borderId="0" xfId="0" applyNumberFormat="1" applyFont="1" applyAlignment="1">
      <alignment horizontal="left" wrapText="1"/>
    </xf>
    <xf numFmtId="4" fontId="0" fillId="0" borderId="0" xfId="0" applyNumberFormat="1" applyAlignment="1">
      <alignment horizontal="left"/>
    </xf>
    <xf numFmtId="4" fontId="15" fillId="0" borderId="0" xfId="0" applyNumberFormat="1" applyFont="1" applyFill="1" applyAlignment="1">
      <alignment horizontal="left" wrapText="1"/>
    </xf>
    <xf numFmtId="4" fontId="10" fillId="0" borderId="19" xfId="0" applyNumberFormat="1" applyFont="1" applyFill="1" applyBorder="1" applyAlignment="1">
      <alignment horizontal="left" vertical="center"/>
    </xf>
    <xf numFmtId="4" fontId="10" fillId="0" borderId="11" xfId="0" applyNumberFormat="1" applyFont="1" applyFill="1" applyBorder="1" applyAlignment="1">
      <alignment horizontal="left" vertical="center"/>
    </xf>
    <xf numFmtId="4" fontId="10" fillId="0" borderId="10" xfId="0" applyNumberFormat="1" applyFont="1" applyFill="1" applyBorder="1" applyAlignment="1">
      <alignment horizontal="left" vertical="center"/>
    </xf>
    <xf numFmtId="4" fontId="10" fillId="0" borderId="15" xfId="0" applyNumberFormat="1" applyFont="1" applyFill="1" applyBorder="1" applyAlignment="1">
      <alignment horizontal="left" vertical="center"/>
    </xf>
    <xf numFmtId="4" fontId="10" fillId="0" borderId="16" xfId="0" applyNumberFormat="1" applyFont="1" applyFill="1" applyBorder="1" applyAlignment="1">
      <alignment horizontal="left" vertical="center"/>
    </xf>
    <xf numFmtId="4" fontId="0" fillId="0" borderId="14" xfId="0" applyNumberFormat="1" applyFill="1" applyBorder="1" applyAlignment="1">
      <alignment horizontal="left" vertical="top" wrapText="1"/>
    </xf>
    <xf numFmtId="4" fontId="0" fillId="0" borderId="0" xfId="0" applyNumberFormat="1" applyFill="1" applyBorder="1" applyAlignment="1">
      <alignment horizontal="left" vertical="top" wrapText="1"/>
    </xf>
    <xf numFmtId="4" fontId="0" fillId="0" borderId="13" xfId="0" applyNumberFormat="1" applyFill="1" applyBorder="1" applyAlignment="1">
      <alignment horizontal="left" vertical="top" wrapText="1"/>
    </xf>
    <xf numFmtId="4" fontId="0" fillId="0" borderId="0" xfId="0" applyNumberFormat="1" applyFill="1" applyBorder="1" applyAlignment="1">
      <alignment horizontal="left" wrapText="1"/>
    </xf>
    <xf numFmtId="4" fontId="0" fillId="0" borderId="13" xfId="0" applyNumberFormat="1" applyFill="1" applyBorder="1" applyAlignment="1">
      <alignment horizontal="left" wrapText="1"/>
    </xf>
    <xf numFmtId="0" fontId="9" fillId="0" borderId="2" xfId="0" applyFont="1" applyBorder="1" applyAlignment="1">
      <alignment horizontal="left"/>
    </xf>
    <xf numFmtId="0" fontId="0" fillId="0" borderId="18" xfId="0" applyBorder="1"/>
    <xf numFmtId="0" fontId="0" fillId="0" borderId="3" xfId="0" applyBorder="1"/>
    <xf numFmtId="4" fontId="6" fillId="3" borderId="9"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3" borderId="11" xfId="0" applyNumberFormat="1" applyFont="1" applyFill="1" applyBorder="1" applyAlignment="1">
      <alignment horizontal="center"/>
    </xf>
    <xf numFmtId="4" fontId="6" fillId="3" borderId="1" xfId="0" applyNumberFormat="1" applyFont="1" applyFill="1" applyBorder="1" applyAlignment="1">
      <alignment horizontal="center"/>
    </xf>
    <xf numFmtId="4" fontId="0" fillId="0" borderId="14" xfId="0" applyNumberFormat="1" applyFont="1" applyFill="1" applyBorder="1" applyAlignment="1">
      <alignment horizontal="left"/>
    </xf>
    <xf numFmtId="4" fontId="0" fillId="0" borderId="0" xfId="0" applyNumberFormat="1" applyFont="1" applyFill="1" applyBorder="1" applyAlignment="1">
      <alignment horizontal="left"/>
    </xf>
    <xf numFmtId="4" fontId="0" fillId="0" borderId="14" xfId="0" applyNumberFormat="1" applyFont="1" applyFill="1" applyBorder="1" applyAlignment="1"/>
    <xf numFmtId="4" fontId="0" fillId="0" borderId="0" xfId="0" applyNumberFormat="1" applyFont="1" applyFill="1" applyBorder="1" applyAlignment="1"/>
    <xf numFmtId="164" fontId="6" fillId="0" borderId="2" xfId="0" applyNumberFormat="1" applyFont="1" applyBorder="1" applyAlignment="1">
      <alignment horizontal="left"/>
    </xf>
    <xf numFmtId="164" fontId="6" fillId="0" borderId="3" xfId="0" applyNumberFormat="1" applyFont="1" applyBorder="1" applyAlignment="1">
      <alignment horizontal="left"/>
    </xf>
    <xf numFmtId="0" fontId="0" fillId="0" borderId="2" xfId="0" applyBorder="1" applyAlignment="1">
      <alignment horizontal="left"/>
    </xf>
    <xf numFmtId="0" fontId="0" fillId="0" borderId="18" xfId="0" applyBorder="1" applyAlignment="1">
      <alignment horizontal="left"/>
    </xf>
    <xf numFmtId="0" fontId="0" fillId="0" borderId="3" xfId="0" applyBorder="1" applyAlignment="1">
      <alignment horizontal="left"/>
    </xf>
    <xf numFmtId="4" fontId="6" fillId="0" borderId="14" xfId="0" applyNumberFormat="1" applyFont="1" applyFill="1" applyBorder="1" applyAlignment="1">
      <alignment horizontal="left"/>
    </xf>
    <xf numFmtId="4" fontId="6" fillId="0" borderId="0" xfId="0" applyNumberFormat="1" applyFont="1" applyFill="1" applyBorder="1" applyAlignment="1">
      <alignment horizontal="left"/>
    </xf>
    <xf numFmtId="4" fontId="6" fillId="3" borderId="0" xfId="0" applyNumberFormat="1" applyFont="1" applyFill="1" applyAlignment="1">
      <alignment horizontal="center"/>
    </xf>
    <xf numFmtId="4" fontId="0" fillId="0" borderId="14" xfId="0" applyNumberFormat="1" applyBorder="1" applyAlignment="1">
      <alignment horizontal="left" wrapText="1"/>
    </xf>
    <xf numFmtId="4" fontId="0" fillId="0" borderId="0" xfId="0" applyNumberFormat="1" applyBorder="1" applyAlignment="1">
      <alignment horizontal="left" wrapText="1"/>
    </xf>
    <xf numFmtId="4" fontId="0" fillId="0" borderId="13" xfId="0" applyNumberFormat="1" applyBorder="1" applyAlignment="1">
      <alignment horizontal="left" wrapText="1"/>
    </xf>
    <xf numFmtId="4" fontId="0" fillId="0" borderId="10" xfId="0" applyNumberFormat="1" applyBorder="1" applyAlignment="1">
      <alignment horizontal="left" wrapText="1"/>
    </xf>
    <xf numFmtId="4" fontId="0" fillId="0" borderId="15" xfId="0" applyNumberFormat="1" applyBorder="1" applyAlignment="1">
      <alignment horizontal="left" wrapText="1"/>
    </xf>
    <xf numFmtId="4" fontId="0" fillId="0" borderId="16" xfId="0" applyNumberFormat="1" applyBorder="1" applyAlignment="1">
      <alignment horizontal="left" wrapText="1"/>
    </xf>
    <xf numFmtId="0" fontId="9" fillId="0" borderId="18" xfId="0" applyFont="1" applyBorder="1" applyAlignment="1">
      <alignment horizontal="left"/>
    </xf>
    <xf numFmtId="0" fontId="9" fillId="0" borderId="3" xfId="0" applyFont="1" applyBorder="1" applyAlignment="1">
      <alignment horizontal="left"/>
    </xf>
    <xf numFmtId="4" fontId="6" fillId="3" borderId="8" xfId="0" applyNumberFormat="1" applyFont="1" applyFill="1" applyBorder="1" applyAlignment="1">
      <alignment horizontal="left"/>
    </xf>
    <xf numFmtId="4" fontId="6" fillId="3" borderId="46" xfId="0" applyNumberFormat="1" applyFont="1" applyFill="1" applyBorder="1" applyAlignment="1">
      <alignment horizontal="left"/>
    </xf>
    <xf numFmtId="4" fontId="0" fillId="0" borderId="9" xfId="0" applyNumberFormat="1" applyFill="1" applyBorder="1" applyAlignment="1">
      <alignment horizontal="left" wrapText="1"/>
    </xf>
    <xf numFmtId="4" fontId="0" fillId="0" borderId="19" xfId="0" applyNumberFormat="1" applyFill="1" applyBorder="1" applyAlignment="1">
      <alignment horizontal="left" wrapText="1"/>
    </xf>
    <xf numFmtId="4" fontId="0" fillId="0" borderId="11" xfId="0" applyNumberFormat="1" applyFill="1" applyBorder="1" applyAlignment="1">
      <alignment horizontal="left" wrapText="1"/>
    </xf>
    <xf numFmtId="4" fontId="0" fillId="0" borderId="10" xfId="0" applyNumberFormat="1" applyFill="1" applyBorder="1" applyAlignment="1">
      <alignment horizontal="left" wrapText="1"/>
    </xf>
    <xf numFmtId="4" fontId="0" fillId="0" borderId="15" xfId="0" applyNumberFormat="1" applyFill="1" applyBorder="1" applyAlignment="1">
      <alignment horizontal="left" wrapText="1"/>
    </xf>
    <xf numFmtId="4" fontId="0" fillId="0" borderId="16" xfId="0" applyNumberFormat="1" applyFill="1" applyBorder="1" applyAlignment="1">
      <alignment horizontal="left" wrapText="1"/>
    </xf>
    <xf numFmtId="4" fontId="0" fillId="0" borderId="10" xfId="0" applyNumberFormat="1" applyFont="1" applyFill="1" applyBorder="1" applyAlignment="1">
      <alignment horizontal="left"/>
    </xf>
    <xf numFmtId="4" fontId="0" fillId="0" borderId="15" xfId="0" applyNumberFormat="1" applyFont="1" applyFill="1" applyBorder="1" applyAlignment="1">
      <alignment horizontal="left"/>
    </xf>
    <xf numFmtId="4" fontId="6" fillId="6" borderId="8" xfId="0" applyNumberFormat="1" applyFont="1" applyFill="1" applyBorder="1" applyAlignment="1">
      <alignment horizontal="center"/>
    </xf>
    <xf numFmtId="4" fontId="6" fillId="6" borderId="46" xfId="0" applyNumberFormat="1" applyFont="1" applyFill="1" applyBorder="1" applyAlignment="1">
      <alignment horizontal="center"/>
    </xf>
    <xf numFmtId="4" fontId="6" fillId="6" borderId="12" xfId="0" applyNumberFormat="1" applyFont="1" applyFill="1" applyBorder="1" applyAlignment="1">
      <alignment horizontal="center"/>
    </xf>
    <xf numFmtId="4" fontId="6" fillId="0" borderId="1" xfId="0" applyNumberFormat="1" applyFont="1" applyFill="1" applyBorder="1" applyAlignment="1">
      <alignment horizontal="left"/>
    </xf>
    <xf numFmtId="4" fontId="6" fillId="0" borderId="9" xfId="0" applyNumberFormat="1" applyFont="1" applyFill="1" applyBorder="1" applyAlignment="1">
      <alignment horizontal="left"/>
    </xf>
    <xf numFmtId="4" fontId="6" fillId="0" borderId="19" xfId="0" applyNumberFormat="1"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applyAlignment="1">
      <alignment horizontal="left"/>
    </xf>
    <xf numFmtId="4" fontId="0" fillId="0" borderId="2" xfId="0" applyNumberFormat="1" applyFill="1" applyBorder="1" applyAlignment="1">
      <alignment horizontal="left"/>
    </xf>
    <xf numFmtId="4" fontId="0" fillId="0" borderId="18" xfId="0" applyNumberFormat="1" applyFill="1" applyBorder="1" applyAlignment="1">
      <alignment horizontal="left"/>
    </xf>
    <xf numFmtId="4" fontId="0" fillId="0" borderId="3" xfId="0" applyNumberFormat="1" applyFill="1" applyBorder="1" applyAlignment="1">
      <alignment horizontal="left"/>
    </xf>
    <xf numFmtId="4" fontId="0" fillId="0" borderId="1" xfId="0" applyNumberFormat="1" applyFont="1" applyFill="1" applyBorder="1" applyAlignment="1">
      <alignment horizontal="left" wrapText="1"/>
    </xf>
    <xf numFmtId="4" fontId="0" fillId="0" borderId="2" xfId="0" applyNumberFormat="1" applyFill="1" applyBorder="1" applyAlignment="1">
      <alignment horizontal="left" vertical="top" wrapText="1"/>
    </xf>
    <xf numFmtId="4" fontId="0" fillId="0" borderId="18" xfId="0" applyNumberFormat="1" applyFill="1" applyBorder="1" applyAlignment="1">
      <alignment horizontal="left" vertical="top" wrapText="1"/>
    </xf>
    <xf numFmtId="4" fontId="0" fillId="0" borderId="3" xfId="0" applyNumberFormat="1" applyFill="1" applyBorder="1" applyAlignment="1">
      <alignment horizontal="left" vertical="top" wrapText="1"/>
    </xf>
    <xf numFmtId="4" fontId="6" fillId="3" borderId="1" xfId="0" applyNumberFormat="1" applyFont="1" applyFill="1" applyBorder="1" applyAlignment="1">
      <alignment horizontal="left"/>
    </xf>
    <xf numFmtId="4" fontId="6" fillId="0" borderId="2" xfId="0" applyNumberFormat="1" applyFont="1" applyFill="1" applyBorder="1" applyAlignment="1">
      <alignment horizontal="left"/>
    </xf>
    <xf numFmtId="4" fontId="6" fillId="0" borderId="18" xfId="0" applyNumberFormat="1" applyFont="1" applyFill="1" applyBorder="1" applyAlignment="1">
      <alignment horizontal="left"/>
    </xf>
    <xf numFmtId="4" fontId="6" fillId="0" borderId="3" xfId="0" applyNumberFormat="1" applyFont="1" applyFill="1" applyBorder="1" applyAlignment="1">
      <alignment horizontal="left"/>
    </xf>
    <xf numFmtId="4" fontId="0" fillId="0" borderId="2" xfId="0" applyNumberFormat="1" applyFont="1" applyFill="1" applyBorder="1" applyAlignment="1">
      <alignment horizontal="left"/>
    </xf>
    <xf numFmtId="4" fontId="0" fillId="0" borderId="18" xfId="0" applyNumberFormat="1" applyFont="1" applyFill="1" applyBorder="1" applyAlignment="1">
      <alignment horizontal="left"/>
    </xf>
    <xf numFmtId="4" fontId="0" fillId="0" borderId="3" xfId="0" applyNumberFormat="1" applyFont="1" applyFill="1" applyBorder="1" applyAlignment="1">
      <alignment horizontal="left"/>
    </xf>
    <xf numFmtId="4" fontId="0" fillId="0" borderId="1" xfId="0" applyNumberFormat="1" applyFill="1" applyBorder="1" applyAlignment="1"/>
    <xf numFmtId="4" fontId="12" fillId="0" borderId="1" xfId="0" applyNumberFormat="1" applyFont="1" applyFill="1" applyBorder="1" applyAlignment="1">
      <alignment horizontal="left"/>
    </xf>
    <xf numFmtId="4" fontId="0" fillId="0" borderId="2" xfId="0" applyNumberFormat="1" applyFill="1" applyBorder="1" applyAlignment="1">
      <alignment horizontal="center"/>
    </xf>
    <xf numFmtId="4" fontId="0" fillId="0" borderId="18" xfId="0" applyNumberFormat="1" applyFill="1" applyBorder="1" applyAlignment="1">
      <alignment horizontal="center"/>
    </xf>
    <xf numFmtId="4" fontId="0" fillId="0" borderId="3" xfId="0" applyNumberFormat="1" applyFill="1" applyBorder="1" applyAlignment="1">
      <alignment horizontal="center"/>
    </xf>
    <xf numFmtId="0" fontId="0" fillId="0" borderId="1" xfId="0" applyFill="1" applyBorder="1" applyAlignment="1">
      <alignment horizontal="left"/>
    </xf>
    <xf numFmtId="4" fontId="0" fillId="0" borderId="1" xfId="0" applyNumberFormat="1" applyFont="1" applyFill="1" applyBorder="1" applyAlignment="1">
      <alignment horizontal="left"/>
    </xf>
    <xf numFmtId="0" fontId="12" fillId="0" borderId="1" xfId="0" applyFont="1" applyBorder="1" applyAlignment="1">
      <alignment horizontal="left"/>
    </xf>
    <xf numFmtId="4" fontId="0" fillId="0" borderId="1" xfId="0" applyNumberFormat="1" applyBorder="1" applyAlignment="1">
      <alignment horizontal="left" wrapText="1"/>
    </xf>
    <xf numFmtId="4" fontId="0" fillId="0" borderId="1" xfId="0" applyNumberFormat="1"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12" fillId="0" borderId="1" xfId="0" applyFont="1" applyBorder="1" applyAlignment="1">
      <alignment horizontal="left" wrapText="1"/>
    </xf>
    <xf numFmtId="164" fontId="0" fillId="0" borderId="49" xfId="0" applyNumberFormat="1" applyBorder="1" applyAlignment="1">
      <alignment horizontal="right" vertical="center"/>
    </xf>
    <xf numFmtId="164" fontId="0" fillId="0" borderId="50" xfId="0" applyNumberFormat="1" applyBorder="1" applyAlignment="1">
      <alignment horizontal="right" vertical="center"/>
    </xf>
    <xf numFmtId="164" fontId="0" fillId="0" borderId="51" xfId="0" applyNumberFormat="1" applyBorder="1" applyAlignment="1">
      <alignment horizontal="right" vertical="center"/>
    </xf>
    <xf numFmtId="4" fontId="0" fillId="0" borderId="1" xfId="0" applyNumberFormat="1" applyFont="1" applyFill="1" applyBorder="1" applyAlignment="1"/>
    <xf numFmtId="4" fontId="6" fillId="0" borderId="2"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7" borderId="2" xfId="0" applyNumberFormat="1" applyFont="1" applyFill="1" applyBorder="1" applyAlignment="1">
      <alignment horizontal="left"/>
    </xf>
    <xf numFmtId="4" fontId="6" fillId="7" borderId="18" xfId="0" applyNumberFormat="1" applyFont="1" applyFill="1" applyBorder="1" applyAlignment="1">
      <alignment horizontal="left"/>
    </xf>
    <xf numFmtId="4" fontId="6" fillId="7" borderId="3" xfId="0" applyNumberFormat="1" applyFont="1" applyFill="1" applyBorder="1" applyAlignment="1">
      <alignment horizontal="left"/>
    </xf>
    <xf numFmtId="4" fontId="6" fillId="7" borderId="2" xfId="0" applyNumberFormat="1" applyFont="1" applyFill="1" applyBorder="1" applyAlignment="1">
      <alignment horizontal="center"/>
    </xf>
    <xf numFmtId="4" fontId="6" fillId="7" borderId="18" xfId="0" applyNumberFormat="1" applyFont="1" applyFill="1" applyBorder="1" applyAlignment="1">
      <alignment horizontal="center"/>
    </xf>
    <xf numFmtId="4" fontId="6" fillId="7" borderId="3" xfId="0" applyNumberFormat="1" applyFont="1" applyFill="1" applyBorder="1" applyAlignment="1">
      <alignment horizontal="center"/>
    </xf>
    <xf numFmtId="4" fontId="6" fillId="7" borderId="1" xfId="0" applyNumberFormat="1" applyFont="1" applyFill="1" applyBorder="1" applyAlignment="1">
      <alignment horizontal="center"/>
    </xf>
    <xf numFmtId="4" fontId="6" fillId="7" borderId="1" xfId="0" applyNumberFormat="1" applyFont="1" applyFill="1" applyBorder="1" applyAlignment="1">
      <alignment horizontal="center"/>
    </xf>
    <xf numFmtId="4" fontId="6" fillId="7" borderId="40" xfId="0" applyNumberFormat="1" applyFont="1" applyFill="1" applyBorder="1" applyAlignment="1">
      <alignment horizontal="center" vertical="center" wrapText="1"/>
    </xf>
    <xf numFmtId="4" fontId="6" fillId="7" borderId="47" xfId="0" applyNumberFormat="1" applyFont="1" applyFill="1" applyBorder="1" applyAlignment="1">
      <alignment horizontal="center" vertical="center" wrapText="1"/>
    </xf>
    <xf numFmtId="4" fontId="6" fillId="7" borderId="41" xfId="0" applyNumberFormat="1" applyFont="1" applyFill="1" applyBorder="1" applyAlignment="1">
      <alignment horizontal="center" vertical="center" wrapText="1"/>
    </xf>
    <xf numFmtId="0" fontId="13" fillId="7" borderId="40" xfId="0" applyFont="1" applyFill="1" applyBorder="1" applyAlignment="1">
      <alignment horizontal="center" wrapText="1"/>
    </xf>
    <xf numFmtId="0" fontId="13" fillId="7" borderId="47" xfId="0" applyFont="1" applyFill="1" applyBorder="1" applyAlignment="1">
      <alignment horizontal="center"/>
    </xf>
    <xf numFmtId="0" fontId="13" fillId="7" borderId="41" xfId="0" applyFont="1" applyFill="1" applyBorder="1" applyAlignment="1">
      <alignment horizontal="center"/>
    </xf>
    <xf numFmtId="0" fontId="13" fillId="7" borderId="44" xfId="0" applyFont="1" applyFill="1" applyBorder="1" applyAlignment="1">
      <alignment horizontal="center"/>
    </xf>
    <xf numFmtId="0" fontId="13" fillId="7" borderId="48" xfId="0" applyFont="1" applyFill="1" applyBorder="1" applyAlignment="1">
      <alignment horizontal="center"/>
    </xf>
    <xf numFmtId="0" fontId="13" fillId="7" borderId="45" xfId="0" applyFont="1" applyFill="1" applyBorder="1" applyAlignment="1">
      <alignment horizontal="center"/>
    </xf>
    <xf numFmtId="4" fontId="6" fillId="7" borderId="1" xfId="0" applyNumberFormat="1"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0" zoomScalePageLayoutView="110" workbookViewId="0">
      <selection activeCell="N50" sqref="N50"/>
    </sheetView>
  </sheetViews>
  <sheetFormatPr baseColWidth="10" defaultColWidth="11.5703125" defaultRowHeight="15" x14ac:dyDescent="0.25"/>
  <cols>
    <col min="1" max="1" width="16.7109375" style="1" customWidth="1"/>
    <col min="2" max="2" width="8" style="1" bestFit="1" customWidth="1"/>
    <col min="3" max="3" width="12.28515625" style="1" customWidth="1"/>
    <col min="4" max="5" width="11.5703125" style="1"/>
    <col min="6" max="6" width="8.7109375" style="1" bestFit="1" customWidth="1"/>
    <col min="7" max="7" width="12.42578125" style="1" customWidth="1"/>
    <col min="8" max="16384" width="11.5703125" style="1"/>
  </cols>
  <sheetData>
    <row r="1" spans="1:11" ht="15.75" x14ac:dyDescent="0.25">
      <c r="A1" s="252" t="s">
        <v>1</v>
      </c>
      <c r="B1" s="252"/>
      <c r="C1" s="252"/>
      <c r="D1" s="252"/>
      <c r="E1" s="252"/>
      <c r="F1" s="252"/>
      <c r="G1" s="252"/>
      <c r="H1" s="252"/>
      <c r="I1" s="252"/>
      <c r="J1" s="252"/>
      <c r="K1" s="252"/>
    </row>
    <row r="2" spans="1:11" ht="15.75" thickBot="1" x14ac:dyDescent="0.3"/>
    <row r="3" spans="1:11" x14ac:dyDescent="0.25">
      <c r="A3" s="230" t="s">
        <v>36</v>
      </c>
      <c r="B3" s="231"/>
      <c r="C3" s="231"/>
      <c r="D3" s="231"/>
      <c r="E3" s="231"/>
      <c r="F3" s="231"/>
      <c r="G3" s="231"/>
      <c r="H3" s="231"/>
      <c r="I3" s="231"/>
      <c r="J3" s="231"/>
      <c r="K3" s="232"/>
    </row>
    <row r="4" spans="1:11" ht="15.75" thickBot="1" x14ac:dyDescent="0.3">
      <c r="A4" s="233"/>
      <c r="B4" s="234"/>
      <c r="C4" s="234"/>
      <c r="D4" s="234"/>
      <c r="E4" s="234"/>
      <c r="F4" s="234"/>
      <c r="G4" s="234"/>
      <c r="H4" s="234"/>
      <c r="I4" s="234"/>
      <c r="J4" s="234"/>
      <c r="K4" s="235"/>
    </row>
    <row r="6" spans="1:11" x14ac:dyDescent="0.25">
      <c r="A6" s="2" t="s">
        <v>0</v>
      </c>
    </row>
    <row r="7" spans="1:11" ht="30" x14ac:dyDescent="0.25">
      <c r="A7" s="264" t="s">
        <v>23</v>
      </c>
      <c r="B7" s="264"/>
      <c r="C7" s="264"/>
      <c r="D7" s="264"/>
      <c r="E7" s="264"/>
      <c r="F7" s="15" t="s">
        <v>18</v>
      </c>
      <c r="G7" s="15" t="s">
        <v>25</v>
      </c>
    </row>
    <row r="8" spans="1:11" x14ac:dyDescent="0.25">
      <c r="A8" s="246" t="s">
        <v>7</v>
      </c>
      <c r="B8" s="246"/>
      <c r="C8" s="246"/>
      <c r="D8" s="246"/>
      <c r="E8" s="246"/>
      <c r="F8" s="9"/>
      <c r="G8" s="9"/>
    </row>
    <row r="9" spans="1:11" x14ac:dyDescent="0.25">
      <c r="A9" s="236" t="s">
        <v>5</v>
      </c>
      <c r="B9" s="236"/>
      <c r="C9" s="236"/>
      <c r="D9" s="236"/>
      <c r="E9" s="236"/>
      <c r="F9" s="10"/>
      <c r="G9" s="11"/>
    </row>
    <row r="10" spans="1:11" x14ac:dyDescent="0.25">
      <c r="A10" s="236" t="s">
        <v>9</v>
      </c>
      <c r="B10" s="236"/>
      <c r="C10" s="236"/>
      <c r="D10" s="236"/>
      <c r="E10" s="236"/>
      <c r="F10" s="12">
        <v>1000</v>
      </c>
      <c r="G10" s="11"/>
    </row>
    <row r="11" spans="1:11" x14ac:dyDescent="0.25">
      <c r="A11" s="236" t="s">
        <v>11</v>
      </c>
      <c r="B11" s="236"/>
      <c r="C11" s="236"/>
      <c r="D11" s="236"/>
      <c r="E11" s="236"/>
      <c r="F11" s="12">
        <v>600</v>
      </c>
      <c r="G11" s="11">
        <v>98</v>
      </c>
      <c r="I11" s="20"/>
      <c r="J11" s="20"/>
      <c r="K11" s="20"/>
    </row>
    <row r="12" spans="1:11" x14ac:dyDescent="0.25">
      <c r="A12" s="245" t="s">
        <v>6</v>
      </c>
      <c r="B12" s="245"/>
      <c r="C12" s="245"/>
      <c r="D12" s="245"/>
      <c r="E12" s="245"/>
      <c r="F12" s="12"/>
      <c r="G12" s="11">
        <v>110</v>
      </c>
      <c r="I12" s="20"/>
      <c r="J12" s="20"/>
      <c r="K12" s="20"/>
    </row>
    <row r="13" spans="1:11" x14ac:dyDescent="0.25">
      <c r="A13" s="246" t="s">
        <v>2</v>
      </c>
      <c r="B13" s="246"/>
      <c r="C13" s="246"/>
      <c r="D13" s="246"/>
      <c r="E13" s="246"/>
      <c r="F13" s="9"/>
      <c r="G13" s="9"/>
      <c r="I13" s="20"/>
      <c r="J13" s="213"/>
      <c r="K13" s="20"/>
    </row>
    <row r="14" spans="1:11" x14ac:dyDescent="0.25">
      <c r="A14" s="13" t="s">
        <v>8</v>
      </c>
      <c r="B14" s="12"/>
      <c r="C14" s="12"/>
      <c r="D14" s="12"/>
      <c r="E14" s="12"/>
      <c r="F14" s="12"/>
      <c r="G14" s="11"/>
      <c r="I14" s="20"/>
      <c r="J14" s="20"/>
      <c r="K14" s="20"/>
    </row>
    <row r="15" spans="1:11" x14ac:dyDescent="0.25">
      <c r="A15" s="236" t="s">
        <v>9</v>
      </c>
      <c r="B15" s="236"/>
      <c r="C15" s="236"/>
      <c r="D15" s="236"/>
      <c r="E15" s="236"/>
      <c r="F15" s="12">
        <v>1000</v>
      </c>
      <c r="G15" s="11"/>
      <c r="I15" s="20"/>
      <c r="J15" s="20"/>
      <c r="K15" s="20"/>
    </row>
    <row r="16" spans="1:11" x14ac:dyDescent="0.25">
      <c r="A16" s="236" t="s">
        <v>10</v>
      </c>
      <c r="B16" s="236"/>
      <c r="C16" s="236"/>
      <c r="D16" s="236"/>
      <c r="E16" s="236"/>
      <c r="F16" s="12">
        <v>800</v>
      </c>
      <c r="G16" s="11">
        <v>108</v>
      </c>
      <c r="I16" s="20"/>
      <c r="J16" s="20"/>
      <c r="K16" s="20"/>
    </row>
    <row r="17" spans="1:11" x14ac:dyDescent="0.25">
      <c r="A17" s="245" t="s">
        <v>306</v>
      </c>
      <c r="B17" s="245"/>
      <c r="C17" s="245"/>
      <c r="D17" s="245"/>
      <c r="E17" s="245"/>
      <c r="F17" s="12"/>
      <c r="G17" s="11">
        <v>118</v>
      </c>
      <c r="I17" s="20"/>
      <c r="J17" s="20"/>
      <c r="K17" s="20"/>
    </row>
    <row r="18" spans="1:11" x14ac:dyDescent="0.25">
      <c r="A18" s="246" t="s">
        <v>3</v>
      </c>
      <c r="B18" s="246"/>
      <c r="C18" s="246"/>
      <c r="D18" s="246"/>
      <c r="E18" s="246"/>
      <c r="F18" s="14"/>
      <c r="G18" s="14"/>
      <c r="I18" s="20"/>
      <c r="J18" s="20"/>
      <c r="K18" s="20"/>
    </row>
    <row r="19" spans="1:11" x14ac:dyDescent="0.25">
      <c r="A19" s="236" t="s">
        <v>12</v>
      </c>
      <c r="B19" s="236"/>
      <c r="C19" s="236"/>
      <c r="D19" s="236"/>
      <c r="E19" s="236"/>
      <c r="F19" s="12"/>
      <c r="G19" s="11"/>
      <c r="I19" s="20"/>
      <c r="J19" s="20"/>
      <c r="K19" s="20"/>
    </row>
    <row r="20" spans="1:11" x14ac:dyDescent="0.25">
      <c r="A20" s="236" t="s">
        <v>9</v>
      </c>
      <c r="B20" s="236"/>
      <c r="C20" s="236"/>
      <c r="D20" s="236"/>
      <c r="E20" s="236"/>
      <c r="F20" s="12">
        <v>1000</v>
      </c>
      <c r="G20" s="11"/>
      <c r="I20" s="20"/>
      <c r="J20" s="20"/>
      <c r="K20" s="20"/>
    </row>
    <row r="21" spans="1:11" x14ac:dyDescent="0.25">
      <c r="A21" s="236" t="s">
        <v>13</v>
      </c>
      <c r="B21" s="236"/>
      <c r="C21" s="236"/>
      <c r="D21" s="236"/>
      <c r="E21" s="236"/>
      <c r="F21" s="12">
        <v>1600</v>
      </c>
      <c r="G21" s="11">
        <v>120</v>
      </c>
      <c r="I21" s="20"/>
      <c r="J21" s="20"/>
      <c r="K21" s="20"/>
    </row>
    <row r="22" spans="1:11" x14ac:dyDescent="0.25">
      <c r="A22" s="245" t="s">
        <v>307</v>
      </c>
      <c r="B22" s="245"/>
      <c r="C22" s="245"/>
      <c r="D22" s="245"/>
      <c r="E22" s="245"/>
      <c r="F22" s="12"/>
      <c r="G22" s="11">
        <v>105</v>
      </c>
      <c r="I22" s="20"/>
      <c r="J22" s="20"/>
      <c r="K22" s="20"/>
    </row>
    <row r="23" spans="1:11" x14ac:dyDescent="0.25">
      <c r="A23" s="246" t="s">
        <v>4</v>
      </c>
      <c r="B23" s="246"/>
      <c r="C23" s="246"/>
      <c r="D23" s="246"/>
      <c r="E23" s="246"/>
      <c r="F23" s="14"/>
      <c r="G23" s="14"/>
      <c r="I23" s="20"/>
      <c r="J23" s="20"/>
      <c r="K23" s="20"/>
    </row>
    <row r="24" spans="1:11" x14ac:dyDescent="0.25">
      <c r="A24" s="236" t="s">
        <v>14</v>
      </c>
      <c r="B24" s="236"/>
      <c r="C24" s="236"/>
      <c r="D24" s="236"/>
      <c r="E24" s="236"/>
      <c r="F24" s="12"/>
      <c r="G24" s="11"/>
      <c r="I24" s="20"/>
      <c r="J24" s="20"/>
      <c r="K24" s="20"/>
    </row>
    <row r="25" spans="1:11" x14ac:dyDescent="0.25">
      <c r="A25" s="236" t="s">
        <v>9</v>
      </c>
      <c r="B25" s="236"/>
      <c r="C25" s="236"/>
      <c r="D25" s="236"/>
      <c r="E25" s="236"/>
      <c r="F25" s="12">
        <v>1000</v>
      </c>
      <c r="G25" s="11"/>
      <c r="I25" s="20"/>
      <c r="J25" s="20"/>
      <c r="K25" s="20"/>
    </row>
    <row r="26" spans="1:11" x14ac:dyDescent="0.25">
      <c r="A26" s="236" t="s">
        <v>15</v>
      </c>
      <c r="B26" s="236"/>
      <c r="C26" s="236"/>
      <c r="D26" s="236"/>
      <c r="E26" s="236"/>
      <c r="F26" s="12">
        <v>400</v>
      </c>
      <c r="G26" s="11">
        <v>123</v>
      </c>
      <c r="I26" s="20"/>
      <c r="J26" s="20"/>
      <c r="K26" s="20"/>
    </row>
    <row r="27" spans="1:11" x14ac:dyDescent="0.25">
      <c r="A27" s="245" t="s">
        <v>308</v>
      </c>
      <c r="B27" s="245"/>
      <c r="C27" s="245"/>
      <c r="D27" s="245"/>
      <c r="E27" s="245"/>
      <c r="F27" s="12"/>
      <c r="G27" s="11">
        <v>128</v>
      </c>
    </row>
    <row r="28" spans="1:11" x14ac:dyDescent="0.25">
      <c r="G28" s="5"/>
    </row>
    <row r="29" spans="1:11" x14ac:dyDescent="0.25">
      <c r="G29" s="5"/>
    </row>
    <row r="30" spans="1:11" x14ac:dyDescent="0.25">
      <c r="G30" s="5"/>
    </row>
    <row r="31" spans="1:11" x14ac:dyDescent="0.25">
      <c r="G31" s="5"/>
    </row>
    <row r="32" spans="1:11" x14ac:dyDescent="0.25">
      <c r="A32" s="263" t="s">
        <v>16</v>
      </c>
      <c r="B32" s="263"/>
      <c r="C32" s="263"/>
    </row>
    <row r="33" spans="1:13" ht="15.75" thickBot="1" x14ac:dyDescent="0.3">
      <c r="A33" s="4"/>
    </row>
    <row r="34" spans="1:13" ht="15.75" thickBot="1" x14ac:dyDescent="0.3">
      <c r="A34" s="249" t="s">
        <v>17</v>
      </c>
      <c r="B34" s="250"/>
      <c r="C34" s="250"/>
      <c r="D34" s="250"/>
      <c r="E34" s="250"/>
      <c r="F34" s="250"/>
      <c r="G34" s="250"/>
      <c r="H34" s="250"/>
      <c r="I34" s="251"/>
      <c r="J34" s="19"/>
      <c r="K34" s="19"/>
      <c r="L34" s="19"/>
    </row>
    <row r="35" spans="1:13" x14ac:dyDescent="0.25">
      <c r="A35" s="243" t="s">
        <v>24</v>
      </c>
      <c r="B35" s="261" t="s">
        <v>19</v>
      </c>
      <c r="C35" s="262"/>
      <c r="D35" s="247" t="s">
        <v>20</v>
      </c>
      <c r="E35" s="248"/>
      <c r="F35" s="247" t="s">
        <v>26</v>
      </c>
      <c r="G35" s="248"/>
      <c r="H35" s="247" t="s">
        <v>27</v>
      </c>
      <c r="I35" s="248"/>
      <c r="J35" s="20"/>
      <c r="K35" s="19"/>
      <c r="L35" s="19"/>
    </row>
    <row r="36" spans="1:13" ht="45" x14ac:dyDescent="0.25">
      <c r="A36" s="244"/>
      <c r="B36" s="22" t="s">
        <v>310</v>
      </c>
      <c r="C36" s="18" t="s">
        <v>34</v>
      </c>
      <c r="D36" s="22" t="s">
        <v>18</v>
      </c>
      <c r="E36" s="18" t="s">
        <v>34</v>
      </c>
      <c r="F36" s="22" t="s">
        <v>18</v>
      </c>
      <c r="G36" s="18" t="s">
        <v>34</v>
      </c>
      <c r="H36" s="22" t="s">
        <v>18</v>
      </c>
      <c r="I36" s="18" t="s">
        <v>34</v>
      </c>
      <c r="J36" s="20"/>
      <c r="K36" s="20"/>
      <c r="L36" s="21"/>
      <c r="M36" s="7"/>
    </row>
    <row r="37" spans="1:13" x14ac:dyDescent="0.25">
      <c r="A37" s="24" t="s">
        <v>28</v>
      </c>
      <c r="B37" s="21">
        <v>0</v>
      </c>
      <c r="C37" s="127"/>
      <c r="D37" s="91">
        <f>+B41</f>
        <v>400</v>
      </c>
      <c r="E37" s="93"/>
      <c r="F37" s="91">
        <f>+D41</f>
        <v>600</v>
      </c>
      <c r="G37" s="93"/>
      <c r="H37" s="91">
        <v>0</v>
      </c>
      <c r="I37" s="69">
        <v>0</v>
      </c>
      <c r="J37" s="7"/>
      <c r="K37" s="7"/>
      <c r="L37" s="7"/>
    </row>
    <row r="38" spans="1:13" x14ac:dyDescent="0.25">
      <c r="A38" s="126" t="s">
        <v>32</v>
      </c>
      <c r="B38" s="91">
        <f>+F10</f>
        <v>1000</v>
      </c>
      <c r="C38" s="128"/>
      <c r="D38" s="91">
        <f>+F15</f>
        <v>1000</v>
      </c>
      <c r="E38" s="93"/>
      <c r="F38" s="91">
        <f>+F20</f>
        <v>1000</v>
      </c>
      <c r="G38" s="93"/>
      <c r="H38" s="91">
        <f>+F25</f>
        <v>1000</v>
      </c>
      <c r="I38" s="93"/>
      <c r="J38" s="7"/>
      <c r="K38" s="7"/>
      <c r="L38" s="7"/>
    </row>
    <row r="39" spans="1:13" x14ac:dyDescent="0.25">
      <c r="A39" s="253" t="s">
        <v>21</v>
      </c>
      <c r="B39" s="255">
        <f>+F11</f>
        <v>600</v>
      </c>
      <c r="C39" s="257">
        <f>+B39*G11</f>
        <v>58800</v>
      </c>
      <c r="D39" s="91">
        <f>+D37</f>
        <v>400</v>
      </c>
      <c r="E39" s="69">
        <f>+D39*(G16-G12)</f>
        <v>-800</v>
      </c>
      <c r="F39" s="91">
        <f>+F37</f>
        <v>600</v>
      </c>
      <c r="G39" s="69">
        <f>+F39*(G21-G17)</f>
        <v>1200</v>
      </c>
      <c r="H39" s="259">
        <f>+F26</f>
        <v>400</v>
      </c>
      <c r="I39" s="260">
        <f>+H39*G26</f>
        <v>49200</v>
      </c>
      <c r="J39" s="7"/>
      <c r="K39" s="7"/>
      <c r="L39" s="7"/>
    </row>
    <row r="40" spans="1:13" x14ac:dyDescent="0.25">
      <c r="A40" s="254"/>
      <c r="B40" s="256"/>
      <c r="C40" s="258"/>
      <c r="D40" s="91">
        <f>+F16-D37</f>
        <v>400</v>
      </c>
      <c r="E40" s="69">
        <f>+D40*G16</f>
        <v>43200</v>
      </c>
      <c r="F40" s="91">
        <f>+F38</f>
        <v>1000</v>
      </c>
      <c r="G40" s="69">
        <f>+F40*G21</f>
        <v>120000</v>
      </c>
      <c r="H40" s="256"/>
      <c r="I40" s="258"/>
      <c r="J40" s="7"/>
      <c r="K40" s="7"/>
      <c r="L40" s="7"/>
    </row>
    <row r="41" spans="1:13" x14ac:dyDescent="0.25">
      <c r="A41" s="24" t="s">
        <v>29</v>
      </c>
      <c r="B41" s="91">
        <f>+B38-B39</f>
        <v>400</v>
      </c>
      <c r="C41" s="70">
        <f>+B41*G12</f>
        <v>44000</v>
      </c>
      <c r="D41" s="91">
        <f>+D37+D38-D40-D39</f>
        <v>600</v>
      </c>
      <c r="E41" s="69">
        <f>+D41*G17</f>
        <v>70800</v>
      </c>
      <c r="F41" s="91">
        <f>+F37+F38-F40-F39</f>
        <v>0</v>
      </c>
      <c r="G41" s="69">
        <f>+F41*G22</f>
        <v>0</v>
      </c>
      <c r="H41" s="91">
        <f>+H37+H38-H39</f>
        <v>600</v>
      </c>
      <c r="I41" s="69">
        <f>+H41*G27</f>
        <v>76800</v>
      </c>
      <c r="J41" s="7"/>
      <c r="K41" s="7"/>
      <c r="L41" s="7"/>
    </row>
    <row r="42" spans="1:13" ht="15.75" thickBot="1" x14ac:dyDescent="0.3">
      <c r="A42" s="23" t="s">
        <v>22</v>
      </c>
      <c r="B42" s="95"/>
      <c r="C42" s="92">
        <f>SUM(C39:C41)</f>
        <v>102800</v>
      </c>
      <c r="D42" s="94"/>
      <c r="E42" s="92">
        <f>SUM(E39:E41)</f>
        <v>113200</v>
      </c>
      <c r="F42" s="94"/>
      <c r="G42" s="92">
        <f>SUM(G39:G41)</f>
        <v>121200</v>
      </c>
      <c r="H42" s="94"/>
      <c r="I42" s="92">
        <f>SUM(I39:I41)</f>
        <v>126000</v>
      </c>
      <c r="J42" s="7"/>
      <c r="K42" s="7"/>
      <c r="L42" s="7"/>
    </row>
    <row r="43" spans="1:13" x14ac:dyDescent="0.25">
      <c r="A43" s="96" t="s">
        <v>309</v>
      </c>
      <c r="B43" s="7"/>
      <c r="C43" s="7"/>
      <c r="D43" s="7"/>
      <c r="E43" s="7"/>
      <c r="F43" s="7"/>
      <c r="G43" s="7"/>
      <c r="H43" s="7"/>
      <c r="I43" s="7"/>
    </row>
    <row r="44" spans="1:13" x14ac:dyDescent="0.25">
      <c r="A44" s="96" t="s">
        <v>311</v>
      </c>
      <c r="B44" s="7"/>
      <c r="C44" s="7"/>
      <c r="H44" s="7"/>
      <c r="I44" s="7"/>
    </row>
    <row r="45" spans="1:13" ht="15.75" thickBot="1" x14ac:dyDescent="0.3"/>
    <row r="46" spans="1:13" x14ac:dyDescent="0.25">
      <c r="A46" s="240" t="s">
        <v>33</v>
      </c>
      <c r="B46" s="241"/>
      <c r="C46" s="241"/>
      <c r="D46" s="241"/>
      <c r="E46" s="241"/>
      <c r="F46" s="241"/>
      <c r="G46" s="241"/>
      <c r="H46" s="241"/>
      <c r="I46" s="241"/>
      <c r="J46" s="241"/>
      <c r="K46" s="242"/>
    </row>
    <row r="47" spans="1:13" x14ac:dyDescent="0.25">
      <c r="A47" s="222" t="s">
        <v>31</v>
      </c>
      <c r="B47" s="220"/>
      <c r="C47" s="220"/>
      <c r="D47" s="220"/>
      <c r="E47" s="220"/>
      <c r="F47" s="220"/>
      <c r="G47" s="220"/>
      <c r="H47" s="220"/>
      <c r="I47" s="220"/>
      <c r="J47" s="220"/>
      <c r="K47" s="221"/>
    </row>
    <row r="48" spans="1:13" x14ac:dyDescent="0.25">
      <c r="A48" s="219" t="s">
        <v>364</v>
      </c>
      <c r="B48" s="220"/>
      <c r="C48" s="220"/>
      <c r="D48" s="220"/>
      <c r="E48" s="220"/>
      <c r="F48" s="220"/>
      <c r="G48" s="220"/>
      <c r="H48" s="220"/>
      <c r="I48" s="220"/>
      <c r="J48" s="220"/>
      <c r="K48" s="221"/>
    </row>
    <row r="49" spans="1:11" x14ac:dyDescent="0.25">
      <c r="A49" s="222"/>
      <c r="B49" s="220"/>
      <c r="C49" s="220"/>
      <c r="D49" s="220"/>
      <c r="E49" s="220"/>
      <c r="F49" s="220"/>
      <c r="G49" s="220"/>
      <c r="H49" s="220"/>
      <c r="I49" s="220"/>
      <c r="J49" s="220"/>
      <c r="K49" s="221"/>
    </row>
    <row r="50" spans="1:11" x14ac:dyDescent="0.25">
      <c r="A50" s="237" t="s">
        <v>30</v>
      </c>
      <c r="B50" s="238"/>
      <c r="C50" s="238"/>
      <c r="D50" s="238"/>
      <c r="E50" s="238"/>
      <c r="F50" s="238"/>
      <c r="G50" s="238"/>
      <c r="H50" s="238"/>
      <c r="I50" s="238"/>
      <c r="J50" s="238"/>
      <c r="K50" s="239"/>
    </row>
    <row r="51" spans="1:11" ht="42.6" customHeight="1" x14ac:dyDescent="0.25">
      <c r="A51" s="223" t="s">
        <v>35</v>
      </c>
      <c r="B51" s="224"/>
      <c r="C51" s="224"/>
      <c r="D51" s="224"/>
      <c r="E51" s="224"/>
      <c r="F51" s="224"/>
      <c r="G51" s="224"/>
      <c r="H51" s="224"/>
      <c r="I51" s="224"/>
      <c r="J51" s="224"/>
      <c r="K51" s="225"/>
    </row>
    <row r="52" spans="1:11" x14ac:dyDescent="0.25">
      <c r="A52" s="226"/>
      <c r="B52" s="224"/>
      <c r="C52" s="224"/>
      <c r="D52" s="224"/>
      <c r="E52" s="224"/>
      <c r="F52" s="224"/>
      <c r="G52" s="224"/>
      <c r="H52" s="224"/>
      <c r="I52" s="224"/>
      <c r="J52" s="224"/>
      <c r="K52" s="225"/>
    </row>
    <row r="53" spans="1:11" x14ac:dyDescent="0.25">
      <c r="A53" s="226"/>
      <c r="B53" s="224"/>
      <c r="C53" s="224"/>
      <c r="D53" s="224"/>
      <c r="E53" s="224"/>
      <c r="F53" s="224"/>
      <c r="G53" s="224"/>
      <c r="H53" s="224"/>
      <c r="I53" s="224"/>
      <c r="J53" s="224"/>
      <c r="K53" s="225"/>
    </row>
    <row r="54" spans="1:11" x14ac:dyDescent="0.25">
      <c r="A54" s="226"/>
      <c r="B54" s="224"/>
      <c r="C54" s="224"/>
      <c r="D54" s="224"/>
      <c r="E54" s="224"/>
      <c r="F54" s="224"/>
      <c r="G54" s="224"/>
      <c r="H54" s="224"/>
      <c r="I54" s="224"/>
      <c r="J54" s="224"/>
      <c r="K54" s="225"/>
    </row>
    <row r="55" spans="1:11" x14ac:dyDescent="0.25">
      <c r="A55" s="226"/>
      <c r="B55" s="224"/>
      <c r="C55" s="224"/>
      <c r="D55" s="224"/>
      <c r="E55" s="224"/>
      <c r="F55" s="224"/>
      <c r="G55" s="224"/>
      <c r="H55" s="224"/>
      <c r="I55" s="224"/>
      <c r="J55" s="224"/>
      <c r="K55" s="225"/>
    </row>
    <row r="56" spans="1:11" x14ac:dyDescent="0.25">
      <c r="A56" s="226"/>
      <c r="B56" s="224"/>
      <c r="C56" s="224"/>
      <c r="D56" s="224"/>
      <c r="E56" s="224"/>
      <c r="F56" s="224"/>
      <c r="G56" s="224"/>
      <c r="H56" s="224"/>
      <c r="I56" s="224"/>
      <c r="J56" s="224"/>
      <c r="K56" s="225"/>
    </row>
    <row r="57" spans="1:11" ht="15.75" thickBot="1" x14ac:dyDescent="0.3">
      <c r="A57" s="227"/>
      <c r="B57" s="228"/>
      <c r="C57" s="228"/>
      <c r="D57" s="228"/>
      <c r="E57" s="228"/>
      <c r="F57" s="228"/>
      <c r="G57" s="228"/>
      <c r="H57" s="228"/>
      <c r="I57" s="228"/>
      <c r="J57" s="228"/>
      <c r="K57" s="229"/>
    </row>
  </sheetData>
  <mergeCells count="39">
    <mergeCell ref="A20:E20"/>
    <mergeCell ref="A21:E21"/>
    <mergeCell ref="A26:E26"/>
    <mergeCell ref="A7:E7"/>
    <mergeCell ref="D35:E35"/>
    <mergeCell ref="A11:E11"/>
    <mergeCell ref="A8:E8"/>
    <mergeCell ref="A1:K1"/>
    <mergeCell ref="A39:A40"/>
    <mergeCell ref="B39:B40"/>
    <mergeCell ref="C39:C40"/>
    <mergeCell ref="H39:H40"/>
    <mergeCell ref="I39:I40"/>
    <mergeCell ref="B35:C35"/>
    <mergeCell ref="A27:E27"/>
    <mergeCell ref="A12:E12"/>
    <mergeCell ref="A32:C32"/>
    <mergeCell ref="A13:E13"/>
    <mergeCell ref="A15:E15"/>
    <mergeCell ref="A16:E16"/>
    <mergeCell ref="A17:E17"/>
    <mergeCell ref="A18:E18"/>
    <mergeCell ref="A19:E19"/>
    <mergeCell ref="A48:K49"/>
    <mergeCell ref="A51:K57"/>
    <mergeCell ref="A3:K4"/>
    <mergeCell ref="A9:E9"/>
    <mergeCell ref="A10:E10"/>
    <mergeCell ref="A50:K50"/>
    <mergeCell ref="A46:K46"/>
    <mergeCell ref="A35:A36"/>
    <mergeCell ref="A24:E24"/>
    <mergeCell ref="A25:E25"/>
    <mergeCell ref="A22:E22"/>
    <mergeCell ref="A23:E23"/>
    <mergeCell ref="A47:K47"/>
    <mergeCell ref="F35:G35"/>
    <mergeCell ref="H35:I35"/>
    <mergeCell ref="A34:I34"/>
  </mergeCells>
  <phoneticPr fontId="0" type="noConversion"/>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
Unidad V&amp;R&amp;"-,Negrita"&amp;K00-046Carolina, Arzubi</oddHeader>
    <oddFooter>&amp;L&amp;G &amp;C&amp;"-,Negrita"&amp;K00-048UCC. FACEA. 
IMPUESTOS I. Cát. "B"&amp;R&amp;"-,Negrita"&amp;K00-048Página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22" zoomScaleNormal="100" zoomScalePageLayoutView="80" workbookViewId="0">
      <selection activeCell="E34" sqref="E34"/>
    </sheetView>
  </sheetViews>
  <sheetFormatPr baseColWidth="10" defaultColWidth="11.5703125" defaultRowHeight="15" x14ac:dyDescent="0.25"/>
  <cols>
    <col min="1" max="1" width="34.42578125" style="1" customWidth="1"/>
    <col min="2" max="2" width="12.85546875" style="1" bestFit="1" customWidth="1"/>
    <col min="3" max="3" width="12.28515625" style="1" bestFit="1" customWidth="1"/>
    <col min="4" max="4" width="19.85546875" style="1" customWidth="1"/>
    <col min="5" max="5" width="15" style="1" customWidth="1"/>
    <col min="6" max="7" width="11.5703125" style="1"/>
    <col min="8" max="8" width="13.42578125" style="1" customWidth="1"/>
    <col min="9" max="16384" width="11.5703125" style="1"/>
  </cols>
  <sheetData>
    <row r="1" spans="1:11" ht="15.75" x14ac:dyDescent="0.25">
      <c r="A1" s="252" t="s">
        <v>37</v>
      </c>
      <c r="B1" s="252"/>
      <c r="C1" s="252"/>
      <c r="D1" s="252"/>
      <c r="E1" s="252"/>
      <c r="F1" s="252"/>
      <c r="G1" s="252"/>
      <c r="H1" s="252"/>
      <c r="I1" s="33"/>
    </row>
    <row r="2" spans="1:11" ht="15.75" thickBot="1" x14ac:dyDescent="0.3"/>
    <row r="3" spans="1:11" x14ac:dyDescent="0.25">
      <c r="A3" s="266" t="s">
        <v>38</v>
      </c>
      <c r="B3" s="267"/>
      <c r="C3" s="267"/>
      <c r="D3" s="267"/>
      <c r="E3" s="267"/>
      <c r="F3" s="267"/>
      <c r="G3" s="267"/>
      <c r="H3" s="268"/>
      <c r="I3" s="28"/>
      <c r="J3" s="16"/>
      <c r="K3" s="16"/>
    </row>
    <row r="4" spans="1:11" ht="15.75" thickBot="1" x14ac:dyDescent="0.3">
      <c r="A4" s="269"/>
      <c r="B4" s="270"/>
      <c r="C4" s="270"/>
      <c r="D4" s="270"/>
      <c r="E4" s="270"/>
      <c r="F4" s="270"/>
      <c r="G4" s="270"/>
      <c r="H4" s="271"/>
      <c r="I4" s="28"/>
      <c r="J4" s="16"/>
      <c r="K4" s="16"/>
    </row>
    <row r="6" spans="1:11" x14ac:dyDescent="0.25">
      <c r="A6" s="272" t="s">
        <v>39</v>
      </c>
      <c r="B6" s="272"/>
      <c r="C6" s="184"/>
      <c r="D6" s="184"/>
      <c r="E6" s="184"/>
      <c r="F6" s="184"/>
      <c r="G6" s="184"/>
      <c r="H6" s="184"/>
      <c r="I6" s="184"/>
      <c r="J6" s="184"/>
      <c r="K6" s="184"/>
    </row>
    <row r="7" spans="1:11" s="20" customFormat="1" x14ac:dyDescent="0.25">
      <c r="A7" s="185"/>
      <c r="B7" s="185"/>
      <c r="C7" s="184"/>
      <c r="D7" s="184"/>
      <c r="E7" s="184"/>
      <c r="F7" s="184"/>
      <c r="G7" s="184"/>
      <c r="H7" s="184"/>
      <c r="I7" s="184"/>
      <c r="J7" s="184"/>
      <c r="K7" s="184"/>
    </row>
    <row r="8" spans="1:11" x14ac:dyDescent="0.25">
      <c r="A8" s="175" t="s">
        <v>74</v>
      </c>
      <c r="B8" s="97">
        <v>300000</v>
      </c>
      <c r="C8" s="184"/>
      <c r="D8" s="184"/>
      <c r="E8" s="184"/>
      <c r="F8" s="184"/>
      <c r="G8" s="184"/>
      <c r="H8" s="184"/>
      <c r="I8" s="184"/>
      <c r="J8" s="184"/>
      <c r="K8" s="184"/>
    </row>
    <row r="9" spans="1:11" x14ac:dyDescent="0.25">
      <c r="A9" s="176" t="s">
        <v>57</v>
      </c>
      <c r="B9" s="72">
        <v>0.08</v>
      </c>
    </row>
    <row r="10" spans="1:11" x14ac:dyDescent="0.25">
      <c r="A10" s="173" t="s">
        <v>55</v>
      </c>
      <c r="B10" s="98">
        <v>6</v>
      </c>
    </row>
    <row r="11" spans="1:11" x14ac:dyDescent="0.25">
      <c r="A11" s="29" t="s">
        <v>56</v>
      </c>
      <c r="B11" s="97">
        <v>50000</v>
      </c>
      <c r="D11" s="184"/>
      <c r="E11" s="184"/>
      <c r="F11" s="184"/>
      <c r="G11" s="184"/>
      <c r="H11" s="184"/>
      <c r="I11" s="184"/>
      <c r="J11" s="184"/>
      <c r="K11" s="184"/>
    </row>
    <row r="12" spans="1:11" x14ac:dyDescent="0.25">
      <c r="A12" s="21"/>
      <c r="B12" s="21"/>
      <c r="C12" s="21"/>
      <c r="D12" s="21"/>
      <c r="E12" s="21"/>
    </row>
    <row r="13" spans="1:11" x14ac:dyDescent="0.25">
      <c r="A13" s="186" t="s">
        <v>40</v>
      </c>
      <c r="B13" s="186"/>
      <c r="C13" s="21"/>
      <c r="D13" s="21"/>
      <c r="E13" s="21"/>
    </row>
    <row r="14" spans="1:11" x14ac:dyDescent="0.25">
      <c r="A14" s="21"/>
      <c r="B14" s="21"/>
      <c r="C14" s="21"/>
      <c r="D14" s="21"/>
      <c r="E14" s="21"/>
    </row>
    <row r="15" spans="1:11" x14ac:dyDescent="0.25">
      <c r="A15" s="99" t="s">
        <v>66</v>
      </c>
      <c r="B15" s="29">
        <f>+(B11*B10)/(1+(B9*B10))</f>
        <v>202702.70270270269</v>
      </c>
      <c r="C15" s="187" t="s">
        <v>68</v>
      </c>
    </row>
    <row r="16" spans="1:11" x14ac:dyDescent="0.25">
      <c r="A16" s="99" t="s">
        <v>67</v>
      </c>
      <c r="B16" s="29">
        <f>+B15*(B9*B10)</f>
        <v>97297.297297297293</v>
      </c>
      <c r="C16" s="187" t="s">
        <v>69</v>
      </c>
    </row>
    <row r="17" spans="1:9" x14ac:dyDescent="0.25">
      <c r="A17" s="99" t="s">
        <v>71</v>
      </c>
      <c r="B17" s="29">
        <f>+B16/B10</f>
        <v>16216.216216216215</v>
      </c>
      <c r="C17" s="188" t="s">
        <v>72</v>
      </c>
    </row>
    <row r="18" spans="1:9" x14ac:dyDescent="0.25">
      <c r="A18" s="20"/>
      <c r="B18" s="20"/>
      <c r="C18" s="20"/>
    </row>
    <row r="19" spans="1:9" ht="30" x14ac:dyDescent="0.25">
      <c r="A19" s="189" t="s">
        <v>58</v>
      </c>
      <c r="B19" s="190" t="s">
        <v>59</v>
      </c>
      <c r="C19" s="190" t="s">
        <v>60</v>
      </c>
      <c r="D19" s="190" t="s">
        <v>61</v>
      </c>
      <c r="E19" s="190" t="s">
        <v>75</v>
      </c>
    </row>
    <row r="20" spans="1:9" x14ac:dyDescent="0.25">
      <c r="A20" s="29" t="s">
        <v>62</v>
      </c>
      <c r="B20" s="100">
        <v>1</v>
      </c>
      <c r="C20" s="101">
        <f>+$B$11</f>
        <v>50000</v>
      </c>
      <c r="D20" s="101">
        <f>+B8-C20</f>
        <v>250000</v>
      </c>
      <c r="E20" s="79">
        <f>+$B$17</f>
        <v>16216.216216216215</v>
      </c>
    </row>
    <row r="21" spans="1:9" x14ac:dyDescent="0.25">
      <c r="A21" s="29" t="s">
        <v>63</v>
      </c>
      <c r="B21" s="100">
        <v>2</v>
      </c>
      <c r="C21" s="101">
        <f>+$B$11</f>
        <v>50000</v>
      </c>
      <c r="D21" s="101">
        <f>+D20-C21</f>
        <v>200000</v>
      </c>
      <c r="E21" s="79">
        <f>+$B$17</f>
        <v>16216.216216216215</v>
      </c>
    </row>
    <row r="22" spans="1:9" x14ac:dyDescent="0.25">
      <c r="A22" s="175" t="s">
        <v>64</v>
      </c>
      <c r="B22" s="100">
        <v>3</v>
      </c>
      <c r="C22" s="101">
        <f>+$B$11</f>
        <v>50000</v>
      </c>
      <c r="D22" s="101">
        <f>+D21-C22</f>
        <v>150000</v>
      </c>
      <c r="E22" s="79">
        <f>+$B$17</f>
        <v>16216.216216216215</v>
      </c>
    </row>
    <row r="23" spans="1:9" x14ac:dyDescent="0.25">
      <c r="A23" s="176" t="s">
        <v>65</v>
      </c>
      <c r="B23" s="100">
        <v>4</v>
      </c>
      <c r="C23" s="101">
        <f>+$B$11</f>
        <v>50000</v>
      </c>
      <c r="D23" s="101">
        <f>+D22-C23</f>
        <v>100000</v>
      </c>
      <c r="E23" s="79">
        <f>+$B$17</f>
        <v>16216.216216216215</v>
      </c>
    </row>
    <row r="24" spans="1:9" x14ac:dyDescent="0.25">
      <c r="A24" s="145" t="s">
        <v>73</v>
      </c>
      <c r="B24" s="175"/>
      <c r="C24" s="175"/>
      <c r="D24" s="29"/>
      <c r="E24" s="191">
        <f>SUM(E20:E23)</f>
        <v>64864.86486486486</v>
      </c>
    </row>
    <row r="25" spans="1:9" ht="30" x14ac:dyDescent="0.25">
      <c r="A25" s="189" t="s">
        <v>81</v>
      </c>
      <c r="B25" s="190" t="s">
        <v>59</v>
      </c>
      <c r="C25" s="190" t="s">
        <v>60</v>
      </c>
      <c r="D25" s="190" t="s">
        <v>61</v>
      </c>
      <c r="E25" s="190" t="s">
        <v>75</v>
      </c>
    </row>
    <row r="26" spans="1:9" x14ac:dyDescent="0.25">
      <c r="A26" s="29" t="s">
        <v>79</v>
      </c>
      <c r="B26" s="100">
        <v>5</v>
      </c>
      <c r="C26" s="101">
        <f>+$B$11</f>
        <v>50000</v>
      </c>
      <c r="D26" s="101">
        <f>+D23-C26</f>
        <v>50000</v>
      </c>
      <c r="E26" s="79">
        <f>+$B$17</f>
        <v>16216.216216216215</v>
      </c>
    </row>
    <row r="27" spans="1:9" x14ac:dyDescent="0.25">
      <c r="A27" s="29" t="s">
        <v>80</v>
      </c>
      <c r="B27" s="100">
        <v>6</v>
      </c>
      <c r="C27" s="101">
        <f>+$B$11</f>
        <v>50000</v>
      </c>
      <c r="D27" s="101">
        <f>+D26-C27</f>
        <v>0</v>
      </c>
      <c r="E27" s="79">
        <f>+$B$17</f>
        <v>16216.216216216215</v>
      </c>
    </row>
    <row r="28" spans="1:9" x14ac:dyDescent="0.25">
      <c r="A28" s="145" t="s">
        <v>345</v>
      </c>
      <c r="B28" s="175"/>
      <c r="C28" s="175"/>
      <c r="D28" s="29"/>
      <c r="E28" s="191">
        <f>SUM(E26:E27)</f>
        <v>32432.43243243243</v>
      </c>
    </row>
    <row r="29" spans="1:9" x14ac:dyDescent="0.25">
      <c r="A29" s="192"/>
      <c r="B29" s="218"/>
      <c r="C29" s="218"/>
      <c r="D29" s="21"/>
      <c r="E29" s="193"/>
    </row>
    <row r="30" spans="1:9" x14ac:dyDescent="0.25">
      <c r="A30" s="192"/>
      <c r="B30" s="215"/>
      <c r="C30" s="215"/>
      <c r="D30" s="21"/>
      <c r="E30" s="193"/>
    </row>
    <row r="31" spans="1:9" x14ac:dyDescent="0.25">
      <c r="A31" s="273" t="s">
        <v>70</v>
      </c>
      <c r="B31" s="273"/>
      <c r="C31" s="273"/>
      <c r="D31" s="273"/>
      <c r="E31" s="273"/>
      <c r="F31" s="273"/>
      <c r="G31" s="194"/>
      <c r="H31" s="194"/>
      <c r="I31" s="195"/>
    </row>
    <row r="32" spans="1:9" x14ac:dyDescent="0.25">
      <c r="A32" s="196" t="s">
        <v>76</v>
      </c>
      <c r="B32" s="196"/>
      <c r="C32" s="196"/>
      <c r="D32" s="193"/>
      <c r="E32" s="20"/>
      <c r="F32" s="20"/>
      <c r="G32" s="20"/>
      <c r="H32" s="20"/>
    </row>
    <row r="33" spans="1:8" x14ac:dyDescent="0.25">
      <c r="A33" s="196" t="s">
        <v>77</v>
      </c>
      <c r="B33" s="196"/>
      <c r="C33" s="196"/>
      <c r="D33" s="193"/>
      <c r="E33" s="20"/>
      <c r="F33" s="20"/>
      <c r="G33" s="20"/>
      <c r="H33" s="20"/>
    </row>
    <row r="34" spans="1:8" x14ac:dyDescent="0.25">
      <c r="A34" s="196" t="s">
        <v>78</v>
      </c>
      <c r="B34" s="196"/>
      <c r="C34" s="196"/>
      <c r="D34" s="193"/>
      <c r="E34" s="20"/>
      <c r="F34" s="20"/>
      <c r="G34" s="20"/>
      <c r="H34" s="20"/>
    </row>
    <row r="35" spans="1:8" ht="15" customHeight="1" x14ac:dyDescent="0.25">
      <c r="A35" s="274" t="s">
        <v>365</v>
      </c>
      <c r="B35" s="274"/>
      <c r="C35" s="274"/>
      <c r="D35" s="274"/>
      <c r="E35" s="274"/>
      <c r="F35" s="274"/>
      <c r="G35" s="274"/>
      <c r="H35" s="274"/>
    </row>
    <row r="36" spans="1:8" x14ac:dyDescent="0.25">
      <c r="A36" s="274"/>
      <c r="B36" s="274"/>
      <c r="C36" s="274"/>
      <c r="D36" s="274"/>
      <c r="E36" s="274"/>
      <c r="F36" s="274"/>
      <c r="G36" s="274"/>
      <c r="H36" s="274"/>
    </row>
    <row r="37" spans="1:8" x14ac:dyDescent="0.25">
      <c r="A37" s="197"/>
      <c r="B37" s="197"/>
      <c r="C37" s="197"/>
      <c r="D37" s="198"/>
    </row>
    <row r="38" spans="1:8" x14ac:dyDescent="0.25">
      <c r="A38" s="199" t="s">
        <v>284</v>
      </c>
    </row>
    <row r="39" spans="1:8" s="20" customFormat="1" x14ac:dyDescent="0.25">
      <c r="A39" s="200"/>
    </row>
    <row r="40" spans="1:8" x14ac:dyDescent="0.25">
      <c r="A40" s="265" t="s">
        <v>44</v>
      </c>
      <c r="B40" s="265"/>
      <c r="C40" s="265"/>
      <c r="D40" s="265"/>
      <c r="E40" s="265"/>
      <c r="F40" s="265"/>
    </row>
    <row r="41" spans="1:8" ht="14.45" customHeight="1" x14ac:dyDescent="0.25">
      <c r="A41" s="275" t="s">
        <v>43</v>
      </c>
      <c r="B41" s="276" t="s">
        <v>45</v>
      </c>
      <c r="C41" s="275"/>
      <c r="D41" s="276" t="s">
        <v>42</v>
      </c>
      <c r="E41" s="276"/>
      <c r="F41" s="276"/>
    </row>
    <row r="42" spans="1:8" x14ac:dyDescent="0.25">
      <c r="A42" s="275"/>
      <c r="B42" s="275"/>
      <c r="C42" s="275"/>
      <c r="D42" s="276"/>
      <c r="E42" s="276"/>
      <c r="F42" s="276"/>
    </row>
    <row r="43" spans="1:8" ht="14.45" customHeight="1" x14ac:dyDescent="0.25">
      <c r="A43" s="277" t="s">
        <v>52</v>
      </c>
      <c r="B43" s="278" t="s">
        <v>46</v>
      </c>
      <c r="C43" s="279"/>
      <c r="D43" s="278" t="s">
        <v>47</v>
      </c>
      <c r="E43" s="278"/>
      <c r="F43" s="278"/>
    </row>
    <row r="44" spans="1:8" x14ac:dyDescent="0.25">
      <c r="A44" s="277"/>
      <c r="B44" s="279"/>
      <c r="C44" s="279"/>
      <c r="D44" s="278"/>
      <c r="E44" s="278"/>
      <c r="F44" s="278"/>
    </row>
    <row r="45" spans="1:8" ht="14.45" customHeight="1" x14ac:dyDescent="0.25">
      <c r="A45" s="277" t="s">
        <v>53</v>
      </c>
      <c r="B45" s="280" t="s">
        <v>48</v>
      </c>
      <c r="C45" s="281"/>
      <c r="D45" s="286" t="s">
        <v>49</v>
      </c>
      <c r="E45" s="286"/>
      <c r="F45" s="286"/>
    </row>
    <row r="46" spans="1:8" x14ac:dyDescent="0.25">
      <c r="A46" s="277"/>
      <c r="B46" s="282"/>
      <c r="C46" s="283"/>
      <c r="D46" s="286"/>
      <c r="E46" s="286"/>
      <c r="F46" s="286"/>
    </row>
    <row r="47" spans="1:8" ht="18" customHeight="1" x14ac:dyDescent="0.25">
      <c r="A47" s="277"/>
      <c r="B47" s="284"/>
      <c r="C47" s="285"/>
      <c r="D47" s="286"/>
      <c r="E47" s="286"/>
      <c r="F47" s="286"/>
    </row>
    <row r="48" spans="1:8" ht="14.45" customHeight="1" x14ac:dyDescent="0.25">
      <c r="A48" s="277" t="s">
        <v>54</v>
      </c>
      <c r="B48" s="287" t="s">
        <v>51</v>
      </c>
      <c r="C48" s="288"/>
      <c r="D48" s="286" t="s">
        <v>50</v>
      </c>
      <c r="E48" s="286"/>
      <c r="F48" s="286"/>
    </row>
    <row r="49" spans="1:8" x14ac:dyDescent="0.25">
      <c r="A49" s="277"/>
      <c r="B49" s="288"/>
      <c r="C49" s="288"/>
      <c r="D49" s="286"/>
      <c r="E49" s="286"/>
      <c r="F49" s="286"/>
    </row>
    <row r="50" spans="1:8" x14ac:dyDescent="0.25">
      <c r="A50" s="277"/>
      <c r="B50" s="288"/>
      <c r="C50" s="288"/>
      <c r="D50" s="286"/>
      <c r="E50" s="286"/>
      <c r="F50" s="286"/>
    </row>
    <row r="51" spans="1:8" x14ac:dyDescent="0.25">
      <c r="A51" s="277"/>
      <c r="B51" s="288"/>
      <c r="C51" s="288"/>
      <c r="D51" s="286"/>
      <c r="E51" s="286"/>
      <c r="F51" s="286"/>
    </row>
    <row r="52" spans="1:8" x14ac:dyDescent="0.25">
      <c r="A52" s="277"/>
      <c r="B52" s="288"/>
      <c r="C52" s="288"/>
      <c r="D52" s="286"/>
      <c r="E52" s="286"/>
      <c r="F52" s="286"/>
    </row>
    <row r="53" spans="1:8" x14ac:dyDescent="0.25">
      <c r="A53" s="277"/>
      <c r="B53" s="288"/>
      <c r="C53" s="288"/>
      <c r="D53" s="286"/>
      <c r="E53" s="286"/>
      <c r="F53" s="286"/>
    </row>
    <row r="54" spans="1:8" x14ac:dyDescent="0.25">
      <c r="A54" s="277"/>
      <c r="B54" s="288"/>
      <c r="C54" s="288"/>
      <c r="D54" s="286"/>
      <c r="E54" s="286"/>
      <c r="F54" s="286"/>
    </row>
    <row r="55" spans="1:8" x14ac:dyDescent="0.25">
      <c r="A55" s="201" t="s">
        <v>312</v>
      </c>
      <c r="B55" s="102"/>
      <c r="C55" s="102"/>
      <c r="D55" s="182"/>
      <c r="E55" s="182"/>
      <c r="F55" s="182"/>
    </row>
    <row r="57" spans="1:8" x14ac:dyDescent="0.25">
      <c r="A57" s="272" t="s">
        <v>285</v>
      </c>
      <c r="B57" s="272"/>
      <c r="C57" s="272"/>
      <c r="D57" s="272"/>
      <c r="E57" s="272"/>
      <c r="F57" s="272"/>
      <c r="G57" s="272"/>
      <c r="H57" s="272"/>
    </row>
    <row r="58" spans="1:8" x14ac:dyDescent="0.25">
      <c r="A58" s="289" t="s">
        <v>286</v>
      </c>
      <c r="B58" s="289"/>
      <c r="C58" s="289"/>
      <c r="D58" s="289"/>
      <c r="E58" s="289"/>
      <c r="F58" s="289"/>
      <c r="G58" s="289"/>
      <c r="H58" s="289"/>
    </row>
    <row r="59" spans="1:8" ht="14.45" customHeight="1" x14ac:dyDescent="0.25">
      <c r="A59" s="290" t="s">
        <v>327</v>
      </c>
      <c r="B59" s="290"/>
      <c r="C59" s="290"/>
      <c r="D59" s="290"/>
      <c r="E59" s="290"/>
      <c r="F59" s="290"/>
      <c r="G59" s="290"/>
      <c r="H59" s="290"/>
    </row>
    <row r="60" spans="1:8" x14ac:dyDescent="0.25">
      <c r="A60" s="290"/>
      <c r="B60" s="290"/>
      <c r="C60" s="290"/>
      <c r="D60" s="290"/>
      <c r="E60" s="290"/>
      <c r="F60" s="290"/>
      <c r="G60" s="290"/>
      <c r="H60" s="290"/>
    </row>
    <row r="61" spans="1:8" x14ac:dyDescent="0.25">
      <c r="A61" s="290"/>
      <c r="B61" s="290"/>
      <c r="C61" s="290"/>
      <c r="D61" s="290"/>
      <c r="E61" s="290"/>
      <c r="F61" s="290"/>
      <c r="G61" s="290"/>
      <c r="H61" s="290"/>
    </row>
    <row r="62" spans="1:8" ht="15.75" thickBot="1" x14ac:dyDescent="0.3">
      <c r="A62" s="214"/>
      <c r="B62" s="214"/>
      <c r="C62" s="214"/>
      <c r="D62" s="214"/>
      <c r="E62" s="214"/>
      <c r="F62" s="214"/>
      <c r="G62" s="214"/>
      <c r="H62" s="214"/>
    </row>
    <row r="63" spans="1:8" x14ac:dyDescent="0.25">
      <c r="A63" s="103" t="s">
        <v>287</v>
      </c>
      <c r="B63" s="104">
        <v>12000</v>
      </c>
      <c r="C63" s="20"/>
      <c r="D63" s="20"/>
      <c r="E63" s="20"/>
      <c r="F63" s="20"/>
      <c r="G63" s="20"/>
      <c r="H63" s="20"/>
    </row>
    <row r="64" spans="1:8" x14ac:dyDescent="0.25">
      <c r="A64" s="105" t="s">
        <v>288</v>
      </c>
      <c r="B64" s="106">
        <v>1.7999999999999999E-2</v>
      </c>
      <c r="C64" s="20"/>
      <c r="D64" s="20"/>
      <c r="E64" s="20"/>
      <c r="F64" s="20"/>
      <c r="G64" s="20"/>
      <c r="H64" s="20"/>
    </row>
    <row r="65" spans="1:8" ht="15.75" thickBot="1" x14ac:dyDescent="0.3">
      <c r="A65" s="105" t="s">
        <v>289</v>
      </c>
      <c r="B65" s="106">
        <v>2.0549999999999999E-2</v>
      </c>
      <c r="C65" s="20"/>
      <c r="D65" s="20"/>
      <c r="E65" s="20"/>
      <c r="F65" s="20"/>
      <c r="G65" s="20"/>
      <c r="H65" s="20"/>
    </row>
    <row r="66" spans="1:8" ht="15.75" thickBot="1" x14ac:dyDescent="0.3">
      <c r="A66" s="107" t="s">
        <v>290</v>
      </c>
      <c r="B66" s="108">
        <f>+B64*B63</f>
        <v>215.99999999999997</v>
      </c>
      <c r="C66" s="20" t="s">
        <v>291</v>
      </c>
      <c r="D66" s="20"/>
      <c r="E66" s="20"/>
      <c r="F66" s="20"/>
      <c r="G66" s="20"/>
      <c r="H66" s="20"/>
    </row>
    <row r="67" spans="1:8" x14ac:dyDescent="0.25">
      <c r="A67" s="20"/>
      <c r="B67" s="20"/>
      <c r="C67" s="20"/>
      <c r="D67" s="20"/>
      <c r="E67" s="20"/>
      <c r="F67" s="20"/>
      <c r="G67" s="20"/>
      <c r="H67" s="20"/>
    </row>
    <row r="68" spans="1:8" x14ac:dyDescent="0.25">
      <c r="A68" s="290" t="s">
        <v>328</v>
      </c>
      <c r="B68" s="291"/>
      <c r="C68" s="291"/>
      <c r="D68" s="291"/>
      <c r="E68" s="291"/>
      <c r="F68" s="291"/>
      <c r="G68" s="291"/>
      <c r="H68" s="291"/>
    </row>
    <row r="69" spans="1:8" x14ac:dyDescent="0.25">
      <c r="A69" s="291"/>
      <c r="B69" s="291"/>
      <c r="C69" s="291"/>
      <c r="D69" s="291"/>
      <c r="E69" s="291"/>
      <c r="F69" s="291"/>
      <c r="G69" s="291"/>
      <c r="H69" s="291"/>
    </row>
    <row r="70" spans="1:8" x14ac:dyDescent="0.25">
      <c r="A70" s="20"/>
      <c r="B70" s="20"/>
      <c r="C70" s="20"/>
      <c r="D70" s="20"/>
      <c r="E70" s="20"/>
      <c r="F70" s="20"/>
      <c r="G70" s="20"/>
      <c r="H70" s="20"/>
    </row>
    <row r="71" spans="1:8" x14ac:dyDescent="0.25">
      <c r="A71" s="289" t="s">
        <v>292</v>
      </c>
      <c r="B71" s="289"/>
      <c r="C71" s="289"/>
      <c r="D71" s="289"/>
      <c r="E71" s="289"/>
      <c r="F71" s="289"/>
      <c r="G71" s="289"/>
      <c r="H71" s="289"/>
    </row>
    <row r="72" spans="1:8" ht="14.45" customHeight="1" x14ac:dyDescent="0.25">
      <c r="A72" s="290" t="s">
        <v>329</v>
      </c>
      <c r="B72" s="290"/>
      <c r="C72" s="290"/>
      <c r="D72" s="290"/>
      <c r="E72" s="290"/>
      <c r="F72" s="290"/>
      <c r="G72" s="290"/>
      <c r="H72" s="290"/>
    </row>
    <row r="73" spans="1:8" x14ac:dyDescent="0.25">
      <c r="A73" s="290"/>
      <c r="B73" s="290"/>
      <c r="C73" s="290"/>
      <c r="D73" s="290"/>
      <c r="E73" s="290"/>
      <c r="F73" s="290"/>
      <c r="G73" s="290"/>
      <c r="H73" s="290"/>
    </row>
    <row r="74" spans="1:8" x14ac:dyDescent="0.25">
      <c r="A74" s="290"/>
      <c r="B74" s="290"/>
      <c r="C74" s="290"/>
      <c r="D74" s="290"/>
      <c r="E74" s="290"/>
      <c r="F74" s="290"/>
      <c r="G74" s="290"/>
      <c r="H74" s="290"/>
    </row>
    <row r="75" spans="1:8" ht="15.75" thickBot="1" x14ac:dyDescent="0.3">
      <c r="A75" s="109"/>
      <c r="B75" s="109"/>
      <c r="C75" s="109"/>
      <c r="D75" s="109"/>
      <c r="E75" s="109"/>
      <c r="F75" s="109"/>
      <c r="G75" s="109"/>
      <c r="H75" s="109"/>
    </row>
    <row r="76" spans="1:8" x14ac:dyDescent="0.25">
      <c r="A76" s="103" t="s">
        <v>287</v>
      </c>
      <c r="B76" s="104">
        <v>12000</v>
      </c>
      <c r="C76" s="90"/>
      <c r="D76" s="90"/>
      <c r="E76" s="90"/>
      <c r="F76" s="90"/>
      <c r="G76" s="90"/>
      <c r="H76" s="90"/>
    </row>
    <row r="77" spans="1:8" ht="15.75" thickBot="1" x14ac:dyDescent="0.3">
      <c r="A77" s="105" t="s">
        <v>289</v>
      </c>
      <c r="B77" s="106">
        <v>2.0549999999999999E-2</v>
      </c>
      <c r="C77" s="20"/>
      <c r="D77" s="20"/>
      <c r="E77" s="20"/>
      <c r="F77" s="20"/>
      <c r="G77" s="20"/>
      <c r="H77" s="20"/>
    </row>
    <row r="78" spans="1:8" ht="15.75" thickBot="1" x14ac:dyDescent="0.3">
      <c r="A78" s="107" t="s">
        <v>293</v>
      </c>
      <c r="B78" s="108">
        <f>+B77*B76</f>
        <v>246.6</v>
      </c>
      <c r="C78" s="20" t="s">
        <v>294</v>
      </c>
      <c r="D78" s="20"/>
      <c r="E78" s="20"/>
      <c r="F78" s="20"/>
      <c r="G78" s="20"/>
      <c r="H78" s="20"/>
    </row>
    <row r="79" spans="1:8" x14ac:dyDescent="0.25">
      <c r="A79" s="20"/>
      <c r="B79" s="20"/>
      <c r="C79" s="20"/>
      <c r="D79" s="20"/>
      <c r="E79" s="20"/>
      <c r="F79" s="20"/>
      <c r="G79" s="20"/>
      <c r="H79" s="20"/>
    </row>
    <row r="80" spans="1:8" ht="14.45" customHeight="1" x14ac:dyDescent="0.25">
      <c r="A80" s="295" t="s">
        <v>343</v>
      </c>
      <c r="B80" s="295"/>
      <c r="C80" s="295"/>
      <c r="D80" s="295"/>
      <c r="E80" s="295"/>
      <c r="F80" s="295"/>
      <c r="G80" s="295"/>
      <c r="H80" s="295"/>
    </row>
    <row r="81" spans="1:8" ht="14.45" customHeight="1" x14ac:dyDescent="0.25">
      <c r="A81" s="295"/>
      <c r="B81" s="295"/>
      <c r="C81" s="295"/>
      <c r="D81" s="295"/>
      <c r="E81" s="295"/>
      <c r="F81" s="295"/>
      <c r="G81" s="295"/>
      <c r="H81" s="295"/>
    </row>
    <row r="82" spans="1:8" ht="14.45" customHeight="1" x14ac:dyDescent="0.25">
      <c r="A82" s="295"/>
      <c r="B82" s="295"/>
      <c r="C82" s="295"/>
      <c r="D82" s="295"/>
      <c r="E82" s="295"/>
      <c r="F82" s="295"/>
      <c r="G82" s="295"/>
      <c r="H82" s="295"/>
    </row>
    <row r="83" spans="1:8" x14ac:dyDescent="0.25">
      <c r="A83" s="109"/>
      <c r="B83" s="109"/>
      <c r="C83" s="109"/>
      <c r="D83" s="109"/>
      <c r="E83" s="109"/>
      <c r="F83" s="109"/>
      <c r="G83" s="109"/>
      <c r="H83" s="109"/>
    </row>
    <row r="84" spans="1:8" x14ac:dyDescent="0.25">
      <c r="A84" s="272" t="s">
        <v>295</v>
      </c>
      <c r="B84" s="272"/>
      <c r="C84" s="272"/>
      <c r="D84" s="272"/>
      <c r="E84" s="272"/>
      <c r="F84" s="272"/>
      <c r="G84" s="272"/>
      <c r="H84" s="272"/>
    </row>
    <row r="85" spans="1:8" x14ac:dyDescent="0.25">
      <c r="A85" s="289" t="s">
        <v>286</v>
      </c>
      <c r="B85" s="289"/>
      <c r="C85" s="289"/>
      <c r="D85" s="289"/>
      <c r="E85" s="289"/>
      <c r="F85" s="289"/>
      <c r="G85" s="289"/>
      <c r="H85" s="289"/>
    </row>
    <row r="86" spans="1:8" x14ac:dyDescent="0.25">
      <c r="A86" s="292" t="s">
        <v>355</v>
      </c>
      <c r="B86" s="292"/>
      <c r="C86" s="292"/>
      <c r="D86" s="292"/>
      <c r="E86" s="292"/>
      <c r="F86" s="292"/>
      <c r="G86" s="292"/>
      <c r="H86" s="292"/>
    </row>
    <row r="87" spans="1:8" x14ac:dyDescent="0.25">
      <c r="A87" s="292"/>
      <c r="B87" s="292"/>
      <c r="C87" s="292"/>
      <c r="D87" s="292"/>
      <c r="E87" s="292"/>
      <c r="F87" s="292"/>
      <c r="G87" s="292"/>
      <c r="H87" s="292"/>
    </row>
    <row r="88" spans="1:8" x14ac:dyDescent="0.25">
      <c r="A88" s="292"/>
      <c r="B88" s="292"/>
      <c r="C88" s="292"/>
      <c r="D88" s="292"/>
      <c r="E88" s="292"/>
      <c r="F88" s="292"/>
      <c r="G88" s="292"/>
      <c r="H88" s="292"/>
    </row>
    <row r="89" spans="1:8" ht="15.75" thickBot="1" x14ac:dyDescent="0.3"/>
    <row r="90" spans="1:8" x14ac:dyDescent="0.25">
      <c r="A90" s="37" t="s">
        <v>298</v>
      </c>
      <c r="B90" s="39">
        <v>450000</v>
      </c>
    </row>
    <row r="91" spans="1:8" x14ac:dyDescent="0.25">
      <c r="A91" s="46" t="s">
        <v>55</v>
      </c>
      <c r="B91" s="134">
        <v>4</v>
      </c>
    </row>
    <row r="92" spans="1:8" x14ac:dyDescent="0.25">
      <c r="A92" s="46" t="s">
        <v>331</v>
      </c>
      <c r="B92" s="133">
        <f>+B90/B91</f>
        <v>112500</v>
      </c>
    </row>
    <row r="93" spans="1:8" x14ac:dyDescent="0.25">
      <c r="A93" s="46" t="s">
        <v>288</v>
      </c>
      <c r="B93" s="67">
        <v>0.13</v>
      </c>
    </row>
    <row r="94" spans="1:8" x14ac:dyDescent="0.25">
      <c r="A94" s="46" t="s">
        <v>289</v>
      </c>
      <c r="B94" s="67">
        <v>0.124</v>
      </c>
    </row>
    <row r="95" spans="1:8" x14ac:dyDescent="0.25">
      <c r="A95" s="46" t="s">
        <v>296</v>
      </c>
      <c r="B95" s="133">
        <f>+B90*(B93*B91)</f>
        <v>234000</v>
      </c>
    </row>
    <row r="96" spans="1:8" ht="15.75" thickBot="1" x14ac:dyDescent="0.3">
      <c r="A96" s="46" t="s">
        <v>297</v>
      </c>
      <c r="B96" s="133">
        <f>+B90*B94*B91</f>
        <v>223200</v>
      </c>
    </row>
    <row r="97" spans="1:8" ht="15.75" thickBot="1" x14ac:dyDescent="0.3">
      <c r="A97" s="35" t="s">
        <v>290</v>
      </c>
      <c r="B97" s="66">
        <f>+B95</f>
        <v>234000</v>
      </c>
      <c r="C97" s="202" t="s">
        <v>72</v>
      </c>
    </row>
    <row r="98" spans="1:8" ht="15.75" thickBot="1" x14ac:dyDescent="0.3">
      <c r="A98" s="7"/>
      <c r="B98" s="7"/>
      <c r="C98" s="202"/>
    </row>
    <row r="99" spans="1:8" ht="30" x14ac:dyDescent="0.25">
      <c r="A99" s="203" t="s">
        <v>332</v>
      </c>
      <c r="B99" s="204" t="s">
        <v>59</v>
      </c>
      <c r="C99" s="204" t="s">
        <v>60</v>
      </c>
      <c r="D99" s="204" t="s">
        <v>61</v>
      </c>
      <c r="E99" s="205" t="s">
        <v>335</v>
      </c>
      <c r="F99" s="20"/>
      <c r="G99" s="20"/>
    </row>
    <row r="100" spans="1:8" x14ac:dyDescent="0.25">
      <c r="A100" s="91" t="s">
        <v>333</v>
      </c>
      <c r="B100" s="75">
        <v>1</v>
      </c>
      <c r="C100" s="79">
        <f>+B92</f>
        <v>112500</v>
      </c>
      <c r="D100" s="59">
        <f>+B90-C100</f>
        <v>337500</v>
      </c>
      <c r="E100" s="69">
        <f>+$B$95/$B$91</f>
        <v>58500</v>
      </c>
      <c r="F100" s="20"/>
      <c r="G100" s="20"/>
    </row>
    <row r="101" spans="1:8" x14ac:dyDescent="0.25">
      <c r="A101" s="91" t="s">
        <v>333</v>
      </c>
      <c r="B101" s="75">
        <v>2</v>
      </c>
      <c r="C101" s="79">
        <f>+B92</f>
        <v>112500</v>
      </c>
      <c r="D101" s="59">
        <f>+D100-C101</f>
        <v>225000</v>
      </c>
      <c r="E101" s="69">
        <f>+$B$95/$B$91</f>
        <v>58500</v>
      </c>
      <c r="F101" s="20"/>
      <c r="G101" s="20"/>
    </row>
    <row r="102" spans="1:8" x14ac:dyDescent="0.25">
      <c r="A102" s="91" t="s">
        <v>334</v>
      </c>
      <c r="B102" s="75">
        <v>3</v>
      </c>
      <c r="C102" s="146">
        <f>+B92</f>
        <v>112500</v>
      </c>
      <c r="D102" s="59">
        <f>+D101-C102</f>
        <v>112500</v>
      </c>
      <c r="E102" s="69">
        <f>+$B$95/$B$91</f>
        <v>58500</v>
      </c>
      <c r="F102" s="20"/>
      <c r="G102" s="20"/>
    </row>
    <row r="103" spans="1:8" x14ac:dyDescent="0.25">
      <c r="A103" s="91" t="s">
        <v>334</v>
      </c>
      <c r="B103" s="75">
        <v>4</v>
      </c>
      <c r="C103" s="79">
        <f>+B92</f>
        <v>112500</v>
      </c>
      <c r="D103" s="59">
        <f>+D102-C103</f>
        <v>0</v>
      </c>
      <c r="E103" s="69">
        <f>+$B$95/$B$91</f>
        <v>58500</v>
      </c>
      <c r="F103" s="20"/>
      <c r="G103" s="20"/>
    </row>
    <row r="104" spans="1:8" ht="15.75" thickBot="1" x14ac:dyDescent="0.3">
      <c r="A104" s="153" t="s">
        <v>344</v>
      </c>
      <c r="B104" s="154"/>
      <c r="C104" s="155"/>
      <c r="D104" s="156"/>
      <c r="E104" s="157">
        <f>SUM(E100:E103)</f>
        <v>234000</v>
      </c>
      <c r="F104" s="20"/>
      <c r="G104" s="20"/>
    </row>
    <row r="106" spans="1:8" x14ac:dyDescent="0.25">
      <c r="A106" s="293" t="s">
        <v>356</v>
      </c>
      <c r="B106" s="294"/>
      <c r="C106" s="294"/>
      <c r="D106" s="294"/>
      <c r="E106" s="294"/>
      <c r="F106" s="294"/>
      <c r="G106" s="294"/>
      <c r="H106" s="294"/>
    </row>
    <row r="107" spans="1:8" x14ac:dyDescent="0.25">
      <c r="A107" s="294"/>
      <c r="B107" s="294"/>
      <c r="C107" s="294"/>
      <c r="D107" s="294"/>
      <c r="E107" s="294"/>
      <c r="F107" s="294"/>
      <c r="G107" s="294"/>
      <c r="H107" s="294"/>
    </row>
    <row r="109" spans="1:8" x14ac:dyDescent="0.25">
      <c r="A109" s="289" t="s">
        <v>292</v>
      </c>
      <c r="B109" s="289"/>
      <c r="C109" s="289"/>
      <c r="D109" s="289"/>
      <c r="E109" s="289"/>
      <c r="F109" s="289"/>
      <c r="G109" s="289"/>
      <c r="H109" s="289"/>
    </row>
    <row r="110" spans="1:8" ht="14.45" customHeight="1" x14ac:dyDescent="0.25">
      <c r="A110" s="292" t="s">
        <v>357</v>
      </c>
      <c r="B110" s="292"/>
      <c r="C110" s="292"/>
      <c r="D110" s="292"/>
      <c r="E110" s="292"/>
      <c r="F110" s="292"/>
      <c r="G110" s="292"/>
      <c r="H110" s="292"/>
    </row>
    <row r="111" spans="1:8" x14ac:dyDescent="0.25">
      <c r="A111" s="292"/>
      <c r="B111" s="292"/>
      <c r="C111" s="292"/>
      <c r="D111" s="292"/>
      <c r="E111" s="292"/>
      <c r="F111" s="292"/>
      <c r="G111" s="292"/>
      <c r="H111" s="292"/>
    </row>
    <row r="112" spans="1:8" x14ac:dyDescent="0.25">
      <c r="A112" s="292"/>
      <c r="B112" s="292"/>
      <c r="C112" s="292"/>
      <c r="D112" s="292"/>
      <c r="E112" s="292"/>
      <c r="F112" s="292"/>
      <c r="G112" s="292"/>
      <c r="H112" s="292"/>
    </row>
    <row r="113" spans="1:8" ht="15.75" thickBot="1" x14ac:dyDescent="0.3">
      <c r="A113" s="65"/>
      <c r="B113" s="65"/>
      <c r="C113" s="65"/>
      <c r="D113" s="65"/>
      <c r="E113" s="65"/>
      <c r="F113" s="65"/>
      <c r="G113" s="65"/>
      <c r="H113" s="65"/>
    </row>
    <row r="114" spans="1:8" x14ac:dyDescent="0.25">
      <c r="A114" s="37" t="s">
        <v>298</v>
      </c>
      <c r="B114" s="39">
        <v>450000</v>
      </c>
    </row>
    <row r="115" spans="1:8" x14ac:dyDescent="0.25">
      <c r="A115" s="46" t="s">
        <v>289</v>
      </c>
      <c r="B115" s="67">
        <v>0.126</v>
      </c>
    </row>
    <row r="116" spans="1:8" x14ac:dyDescent="0.25">
      <c r="A116" s="46" t="s">
        <v>55</v>
      </c>
      <c r="B116" s="134">
        <v>4</v>
      </c>
    </row>
    <row r="117" spans="1:8" x14ac:dyDescent="0.25">
      <c r="A117" s="46" t="s">
        <v>331</v>
      </c>
      <c r="B117" s="148">
        <f>+B114/B116</f>
        <v>112500</v>
      </c>
    </row>
    <row r="118" spans="1:8" x14ac:dyDescent="0.25">
      <c r="A118" s="46" t="s">
        <v>337</v>
      </c>
      <c r="B118" s="147">
        <f>+B117*B116/(1+(B116*B115))</f>
        <v>299202.12765957444</v>
      </c>
    </row>
    <row r="119" spans="1:8" x14ac:dyDescent="0.25">
      <c r="A119" s="46" t="s">
        <v>338</v>
      </c>
      <c r="B119" s="133">
        <f>+B118*(B116*B115)</f>
        <v>150797.87234042553</v>
      </c>
    </row>
    <row r="120" spans="1:8" ht="15.75" thickBot="1" x14ac:dyDescent="0.3">
      <c r="A120" s="38" t="s">
        <v>346</v>
      </c>
      <c r="B120" s="135">
        <f>+B119/B116</f>
        <v>37699.468085106382</v>
      </c>
    </row>
    <row r="121" spans="1:8" x14ac:dyDescent="0.25">
      <c r="A121" s="7"/>
      <c r="B121" s="217"/>
    </row>
    <row r="122" spans="1:8" ht="15.75" thickBot="1" x14ac:dyDescent="0.3">
      <c r="A122" s="7"/>
      <c r="B122" s="7"/>
    </row>
    <row r="123" spans="1:8" ht="30" x14ac:dyDescent="0.25">
      <c r="A123" s="203" t="s">
        <v>332</v>
      </c>
      <c r="B123" s="204" t="s">
        <v>59</v>
      </c>
      <c r="C123" s="204" t="s">
        <v>60</v>
      </c>
      <c r="D123" s="204" t="s">
        <v>61</v>
      </c>
      <c r="E123" s="205" t="s">
        <v>336</v>
      </c>
    </row>
    <row r="124" spans="1:8" x14ac:dyDescent="0.25">
      <c r="A124" s="91" t="s">
        <v>333</v>
      </c>
      <c r="B124" s="75">
        <v>1</v>
      </c>
      <c r="C124" s="11">
        <f>+B117</f>
        <v>112500</v>
      </c>
      <c r="D124" s="59">
        <f>+B114-C124</f>
        <v>337500</v>
      </c>
      <c r="E124" s="69">
        <f>+B120</f>
        <v>37699.468085106382</v>
      </c>
    </row>
    <row r="125" spans="1:8" x14ac:dyDescent="0.25">
      <c r="A125" s="91" t="s">
        <v>333</v>
      </c>
      <c r="B125" s="75">
        <v>2</v>
      </c>
      <c r="C125" s="59">
        <f>+B117</f>
        <v>112500</v>
      </c>
      <c r="D125" s="59">
        <f>+D124-C125</f>
        <v>225000</v>
      </c>
      <c r="E125" s="69">
        <f>+$B$120</f>
        <v>37699.468085106382</v>
      </c>
    </row>
    <row r="126" spans="1:8" x14ac:dyDescent="0.25">
      <c r="A126" s="149" t="s">
        <v>334</v>
      </c>
      <c r="B126" s="150">
        <v>3</v>
      </c>
      <c r="C126" s="151">
        <f>+$B$117</f>
        <v>112500</v>
      </c>
      <c r="D126" s="59">
        <f>+D125-C126</f>
        <v>112500</v>
      </c>
      <c r="E126" s="69">
        <f>+$B$120</f>
        <v>37699.468085106382</v>
      </c>
    </row>
    <row r="127" spans="1:8" x14ac:dyDescent="0.25">
      <c r="A127" s="149" t="s">
        <v>334</v>
      </c>
      <c r="B127" s="150">
        <v>4</v>
      </c>
      <c r="C127" s="151">
        <f>+$B$117</f>
        <v>112500</v>
      </c>
      <c r="D127" s="59">
        <f>+D126-C127</f>
        <v>0</v>
      </c>
      <c r="E127" s="69">
        <f>+$B$120</f>
        <v>37699.468085106382</v>
      </c>
    </row>
    <row r="128" spans="1:8" ht="15.75" thickBot="1" x14ac:dyDescent="0.3">
      <c r="A128" s="206" t="s">
        <v>339</v>
      </c>
      <c r="B128" s="136"/>
      <c r="C128" s="152"/>
      <c r="D128" s="152"/>
      <c r="E128" s="207">
        <f>SUM(E124:E127)</f>
        <v>150797.87234042553</v>
      </c>
      <c r="F128" s="202" t="s">
        <v>340</v>
      </c>
    </row>
    <row r="130" spans="1:8" x14ac:dyDescent="0.25">
      <c r="A130" s="293" t="s">
        <v>358</v>
      </c>
      <c r="B130" s="294"/>
      <c r="C130" s="294"/>
      <c r="D130" s="294"/>
      <c r="E130" s="294"/>
      <c r="F130" s="294"/>
      <c r="G130" s="294"/>
      <c r="H130" s="294"/>
    </row>
    <row r="131" spans="1:8" ht="14.45" customHeight="1" x14ac:dyDescent="0.25">
      <c r="A131" s="294"/>
      <c r="B131" s="294"/>
      <c r="C131" s="294"/>
      <c r="D131" s="294"/>
      <c r="E131" s="294"/>
      <c r="F131" s="294"/>
      <c r="G131" s="294"/>
      <c r="H131" s="294"/>
    </row>
    <row r="133" spans="1:8" ht="14.45" customHeight="1" x14ac:dyDescent="0.25">
      <c r="A133" s="290" t="s">
        <v>359</v>
      </c>
      <c r="B133" s="290"/>
      <c r="C133" s="290"/>
      <c r="D133" s="290"/>
      <c r="E133" s="290"/>
      <c r="F133" s="290"/>
      <c r="G133" s="290"/>
      <c r="H133" s="290"/>
    </row>
    <row r="134" spans="1:8" x14ac:dyDescent="0.25">
      <c r="A134" s="290"/>
      <c r="B134" s="290"/>
      <c r="C134" s="290"/>
      <c r="D134" s="290"/>
      <c r="E134" s="290"/>
      <c r="F134" s="290"/>
      <c r="G134" s="290"/>
      <c r="H134" s="290"/>
    </row>
    <row r="135" spans="1:8" x14ac:dyDescent="0.25">
      <c r="A135" s="290"/>
      <c r="B135" s="290"/>
      <c r="C135" s="290"/>
      <c r="D135" s="290"/>
      <c r="E135" s="290"/>
      <c r="F135" s="290"/>
      <c r="G135" s="290"/>
      <c r="H135" s="290"/>
    </row>
    <row r="136" spans="1:8" ht="15.75" thickBot="1" x14ac:dyDescent="0.3"/>
    <row r="137" spans="1:8" x14ac:dyDescent="0.25">
      <c r="A137" s="37" t="s">
        <v>298</v>
      </c>
      <c r="B137" s="39">
        <v>450000</v>
      </c>
    </row>
    <row r="138" spans="1:8" x14ac:dyDescent="0.25">
      <c r="A138" s="46" t="s">
        <v>55</v>
      </c>
      <c r="B138" s="134">
        <v>4</v>
      </c>
    </row>
    <row r="139" spans="1:8" x14ac:dyDescent="0.25">
      <c r="A139" s="46" t="s">
        <v>347</v>
      </c>
      <c r="B139" s="133">
        <f>+B137/B138</f>
        <v>112500</v>
      </c>
    </row>
    <row r="140" spans="1:8" x14ac:dyDescent="0.25">
      <c r="A140" s="46" t="s">
        <v>288</v>
      </c>
      <c r="B140" s="67">
        <v>0.125</v>
      </c>
    </row>
    <row r="141" spans="1:8" x14ac:dyDescent="0.25">
      <c r="A141" s="46" t="s">
        <v>289</v>
      </c>
      <c r="B141" s="67">
        <v>0.13400000000000001</v>
      </c>
    </row>
    <row r="142" spans="1:8" x14ac:dyDescent="0.25">
      <c r="A142" s="46" t="s">
        <v>315</v>
      </c>
      <c r="B142" s="45">
        <f>+B137*B140*B138</f>
        <v>225000</v>
      </c>
    </row>
    <row r="143" spans="1:8" ht="15.75" thickBot="1" x14ac:dyDescent="0.3">
      <c r="A143" s="46" t="s">
        <v>314</v>
      </c>
      <c r="B143" s="45">
        <f>+B137*B141*B138</f>
        <v>241200</v>
      </c>
    </row>
    <row r="144" spans="1:8" x14ac:dyDescent="0.25">
      <c r="A144" s="37" t="s">
        <v>313</v>
      </c>
      <c r="B144" s="39">
        <f>+B142</f>
        <v>225000</v>
      </c>
    </row>
    <row r="145" spans="1:10" ht="15.75" thickBot="1" x14ac:dyDescent="0.3">
      <c r="A145" s="38" t="s">
        <v>293</v>
      </c>
      <c r="B145" s="49">
        <f>+B143-B142</f>
        <v>16200</v>
      </c>
    </row>
    <row r="146" spans="1:10" ht="15.75" thickBot="1" x14ac:dyDescent="0.3">
      <c r="A146" s="208" t="s">
        <v>316</v>
      </c>
      <c r="B146" s="209">
        <f>+B144+B145</f>
        <v>241200</v>
      </c>
      <c r="C146" s="1" t="s">
        <v>317</v>
      </c>
    </row>
    <row r="147" spans="1:10" ht="15.75" thickBot="1" x14ac:dyDescent="0.3"/>
    <row r="148" spans="1:10" ht="30" customHeight="1" x14ac:dyDescent="0.25">
      <c r="A148" s="203" t="s">
        <v>332</v>
      </c>
      <c r="B148" s="204" t="s">
        <v>59</v>
      </c>
      <c r="C148" s="204" t="s">
        <v>60</v>
      </c>
      <c r="D148" s="204" t="s">
        <v>61</v>
      </c>
      <c r="E148" s="211" t="s">
        <v>361</v>
      </c>
      <c r="F148" s="211" t="s">
        <v>362</v>
      </c>
      <c r="G148" s="205" t="s">
        <v>360</v>
      </c>
      <c r="H148" s="174"/>
      <c r="I148" s="50"/>
      <c r="J148" s="50"/>
    </row>
    <row r="149" spans="1:10" x14ac:dyDescent="0.25">
      <c r="A149" s="158" t="s">
        <v>333</v>
      </c>
      <c r="B149" s="51">
        <v>1</v>
      </c>
      <c r="C149" s="44">
        <f>+$B$139</f>
        <v>112500</v>
      </c>
      <c r="D149" s="44">
        <f>+B137-C149</f>
        <v>337500</v>
      </c>
      <c r="E149" s="44">
        <f>+$B$145/$B$138</f>
        <v>4050</v>
      </c>
      <c r="F149" s="44">
        <f>+$B$142/$B$138</f>
        <v>56250</v>
      </c>
      <c r="G149" s="159">
        <f>+F149+E149</f>
        <v>60300</v>
      </c>
      <c r="H149" s="174"/>
      <c r="I149" s="50"/>
      <c r="J149" s="50"/>
    </row>
    <row r="150" spans="1:10" x14ac:dyDescent="0.25">
      <c r="A150" s="160" t="s">
        <v>333</v>
      </c>
      <c r="B150" s="51">
        <v>2</v>
      </c>
      <c r="C150" s="44">
        <f>+$B$139</f>
        <v>112500</v>
      </c>
      <c r="D150" s="44">
        <f>+D149-C150</f>
        <v>225000</v>
      </c>
      <c r="E150" s="44">
        <f>+$B$145/$B$138</f>
        <v>4050</v>
      </c>
      <c r="F150" s="44">
        <f>+$B$142/$B$138</f>
        <v>56250</v>
      </c>
      <c r="G150" s="159">
        <f>+F150+E150</f>
        <v>60300</v>
      </c>
      <c r="H150" s="50"/>
      <c r="I150" s="50"/>
      <c r="J150" s="50"/>
    </row>
    <row r="151" spans="1:10" x14ac:dyDescent="0.25">
      <c r="A151" s="160" t="s">
        <v>334</v>
      </c>
      <c r="B151" s="51">
        <v>3</v>
      </c>
      <c r="C151" s="44">
        <f>+$B$139</f>
        <v>112500</v>
      </c>
      <c r="D151" s="44">
        <f>+D150-C151</f>
        <v>112500</v>
      </c>
      <c r="E151" s="44">
        <f>+$B$145/$B$138</f>
        <v>4050</v>
      </c>
      <c r="F151" s="44">
        <f>+$B$142/$B$138</f>
        <v>56250</v>
      </c>
      <c r="G151" s="159">
        <f>+F151+E151</f>
        <v>60300</v>
      </c>
      <c r="H151" s="50"/>
      <c r="I151" s="50"/>
      <c r="J151" s="50"/>
    </row>
    <row r="152" spans="1:10" x14ac:dyDescent="0.25">
      <c r="A152" s="160" t="s">
        <v>334</v>
      </c>
      <c r="B152" s="51">
        <v>4</v>
      </c>
      <c r="C152" s="44">
        <f>+$B$139</f>
        <v>112500</v>
      </c>
      <c r="D152" s="44">
        <f>+D151-C152</f>
        <v>0</v>
      </c>
      <c r="E152" s="44">
        <f>+$B$145/$B$138</f>
        <v>4050</v>
      </c>
      <c r="F152" s="44">
        <f>+$B$142/$B$138</f>
        <v>56250</v>
      </c>
      <c r="G152" s="159">
        <f>+F152+E152</f>
        <v>60300</v>
      </c>
      <c r="H152" s="50"/>
      <c r="I152" s="50"/>
      <c r="J152" s="50"/>
    </row>
    <row r="153" spans="1:10" ht="15.75" thickBot="1" x14ac:dyDescent="0.3">
      <c r="A153" s="161" t="s">
        <v>344</v>
      </c>
      <c r="B153" s="162"/>
      <c r="C153" s="162"/>
      <c r="D153" s="162"/>
      <c r="E153" s="212">
        <f>SUM(E149:E152)</f>
        <v>16200</v>
      </c>
      <c r="F153" s="212">
        <f>SUM(F149:F152)</f>
        <v>225000</v>
      </c>
      <c r="G153" s="163">
        <f>+F153+E153</f>
        <v>241200</v>
      </c>
      <c r="H153" s="50"/>
      <c r="I153" s="50"/>
      <c r="J153" s="50"/>
    </row>
    <row r="154" spans="1:10" x14ac:dyDescent="0.25">
      <c r="A154" s="292" t="s">
        <v>363</v>
      </c>
      <c r="B154" s="294"/>
      <c r="C154" s="294"/>
      <c r="D154" s="294"/>
      <c r="E154" s="294"/>
      <c r="F154" s="294"/>
      <c r="G154" s="294"/>
      <c r="H154" s="294"/>
    </row>
    <row r="155" spans="1:10" x14ac:dyDescent="0.25">
      <c r="A155" s="294"/>
      <c r="B155" s="294"/>
      <c r="C155" s="294"/>
      <c r="D155" s="294"/>
      <c r="E155" s="294"/>
      <c r="F155" s="294"/>
      <c r="G155" s="294"/>
      <c r="H155" s="294"/>
    </row>
  </sheetData>
  <mergeCells count="34">
    <mergeCell ref="A72:H74"/>
    <mergeCell ref="A110:H112"/>
    <mergeCell ref="A130:H131"/>
    <mergeCell ref="A133:H135"/>
    <mergeCell ref="A154:H155"/>
    <mergeCell ref="A80:H82"/>
    <mergeCell ref="A84:H84"/>
    <mergeCell ref="A85:H85"/>
    <mergeCell ref="A86:H88"/>
    <mergeCell ref="A106:H107"/>
    <mergeCell ref="A109:H109"/>
    <mergeCell ref="A57:H57"/>
    <mergeCell ref="A58:H58"/>
    <mergeCell ref="A59:H61"/>
    <mergeCell ref="A68:H69"/>
    <mergeCell ref="A71:H71"/>
    <mergeCell ref="A45:A47"/>
    <mergeCell ref="B45:C47"/>
    <mergeCell ref="D45:F47"/>
    <mergeCell ref="A48:A54"/>
    <mergeCell ref="B48:C54"/>
    <mergeCell ref="D48:F54"/>
    <mergeCell ref="A41:A42"/>
    <mergeCell ref="B41:C42"/>
    <mergeCell ref="D41:F42"/>
    <mergeCell ref="A43:A44"/>
    <mergeCell ref="B43:C44"/>
    <mergeCell ref="D43:F44"/>
    <mergeCell ref="A40:F40"/>
    <mergeCell ref="A1:H1"/>
    <mergeCell ref="A3:H4"/>
    <mergeCell ref="A6:B6"/>
    <mergeCell ref="A31:F31"/>
    <mergeCell ref="A35:H36"/>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
Unidad V&amp;R&amp;"-,Negrita"&amp;K00-046Carolina, Arzubi</oddHeader>
    <oddFooter>&amp;L&amp;G &amp;C&amp;"-,Negrita"&amp;K00-048UCC. FACEA. 
IMPUESTOS I. Cát. "B"&amp;R&amp;"-,Negrita"&amp;K00-048Página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55" zoomScale="90" zoomScaleNormal="90" zoomScalePageLayoutView="70" workbookViewId="0">
      <selection activeCell="O74" sqref="O74"/>
    </sheetView>
  </sheetViews>
  <sheetFormatPr baseColWidth="10" defaultColWidth="11.5703125" defaultRowHeight="15" x14ac:dyDescent="0.25"/>
  <cols>
    <col min="1" max="1" width="16.140625" style="1" customWidth="1"/>
    <col min="2" max="2" width="17.140625" style="1" customWidth="1"/>
    <col min="3" max="3" width="14.140625" style="1" bestFit="1" customWidth="1"/>
    <col min="4" max="4" width="21" style="1" customWidth="1"/>
    <col min="5" max="5" width="15.140625" style="1" bestFit="1" customWidth="1"/>
    <col min="6" max="6" width="14.85546875" style="1" bestFit="1" customWidth="1"/>
    <col min="7" max="7" width="14.140625" style="1" bestFit="1" customWidth="1"/>
    <col min="8" max="8" width="12.42578125" style="1" bestFit="1" customWidth="1"/>
    <col min="9" max="11" width="11.5703125" style="1"/>
    <col min="12" max="12" width="12.42578125" style="1" hidden="1" customWidth="1"/>
    <col min="13" max="13" width="12.42578125" style="1" bestFit="1" customWidth="1"/>
    <col min="14" max="14" width="0" style="1" hidden="1" customWidth="1"/>
    <col min="15" max="15" width="12.42578125" style="1" bestFit="1" customWidth="1"/>
    <col min="16" max="16384" width="11.5703125" style="1"/>
  </cols>
  <sheetData>
    <row r="1" spans="1:11" ht="15.75" x14ac:dyDescent="0.25">
      <c r="A1" s="3" t="s">
        <v>82</v>
      </c>
    </row>
    <row r="2" spans="1:11" ht="15.75" thickBot="1" x14ac:dyDescent="0.3"/>
    <row r="3" spans="1:11" x14ac:dyDescent="0.25">
      <c r="A3" s="230" t="s">
        <v>122</v>
      </c>
      <c r="B3" s="296"/>
      <c r="C3" s="296"/>
      <c r="D3" s="296"/>
      <c r="E3" s="296"/>
      <c r="F3" s="296"/>
      <c r="G3" s="296"/>
      <c r="H3" s="297"/>
      <c r="I3" s="177"/>
      <c r="J3" s="43"/>
      <c r="K3" s="43"/>
    </row>
    <row r="4" spans="1:11" ht="15.75" thickBot="1" x14ac:dyDescent="0.3">
      <c r="A4" s="298"/>
      <c r="B4" s="299"/>
      <c r="C4" s="299"/>
      <c r="D4" s="299"/>
      <c r="E4" s="299"/>
      <c r="F4" s="299"/>
      <c r="G4" s="299"/>
      <c r="H4" s="300"/>
      <c r="I4" s="177"/>
      <c r="J4" s="43"/>
      <c r="K4" s="43"/>
    </row>
    <row r="5" spans="1:11" x14ac:dyDescent="0.25">
      <c r="A5" s="7"/>
      <c r="B5" s="7"/>
      <c r="C5" s="7"/>
      <c r="D5" s="7"/>
      <c r="E5" s="7"/>
      <c r="F5" s="7"/>
      <c r="G5" s="7"/>
      <c r="H5" s="7"/>
      <c r="I5" s="7"/>
      <c r="J5" s="7"/>
      <c r="K5" s="7"/>
    </row>
    <row r="6" spans="1:11" x14ac:dyDescent="0.25">
      <c r="A6" s="2" t="s">
        <v>0</v>
      </c>
    </row>
    <row r="8" spans="1:11" x14ac:dyDescent="0.25">
      <c r="A8" s="236" t="s">
        <v>83</v>
      </c>
      <c r="B8" s="236"/>
      <c r="C8" s="236"/>
      <c r="D8" s="236"/>
      <c r="E8" s="236"/>
      <c r="F8" s="236"/>
      <c r="G8" s="34">
        <v>562147</v>
      </c>
      <c r="H8" s="6"/>
      <c r="I8" s="6"/>
    </row>
    <row r="9" spans="1:11" x14ac:dyDescent="0.25">
      <c r="A9" s="319" t="s">
        <v>126</v>
      </c>
      <c r="B9" s="320"/>
      <c r="C9" s="320"/>
      <c r="D9" s="320"/>
      <c r="E9" s="320"/>
      <c r="F9" s="320"/>
      <c r="G9" s="321"/>
    </row>
    <row r="10" spans="1:11" x14ac:dyDescent="0.25">
      <c r="A10" s="306" t="s">
        <v>85</v>
      </c>
      <c r="B10" s="331"/>
      <c r="C10" s="331"/>
      <c r="D10" s="331"/>
      <c r="E10" s="331"/>
      <c r="F10" s="332"/>
      <c r="G10" s="11">
        <v>10000</v>
      </c>
    </row>
    <row r="11" spans="1:11" x14ac:dyDescent="0.25">
      <c r="A11" s="306" t="s">
        <v>86</v>
      </c>
      <c r="B11" s="331"/>
      <c r="C11" s="331"/>
      <c r="D11" s="331"/>
      <c r="E11" s="331"/>
      <c r="F11" s="332"/>
      <c r="G11" s="11">
        <v>320451</v>
      </c>
    </row>
    <row r="12" spans="1:11" x14ac:dyDescent="0.25">
      <c r="A12" s="306" t="s">
        <v>87</v>
      </c>
      <c r="B12" s="331"/>
      <c r="C12" s="331"/>
      <c r="D12" s="331"/>
      <c r="E12" s="331"/>
      <c r="F12" s="332"/>
      <c r="G12" s="11">
        <v>110254</v>
      </c>
    </row>
    <row r="13" spans="1:11" x14ac:dyDescent="0.25">
      <c r="A13" s="306" t="s">
        <v>123</v>
      </c>
      <c r="B13" s="307"/>
      <c r="C13" s="307"/>
      <c r="D13" s="307"/>
      <c r="E13" s="307"/>
      <c r="F13" s="308"/>
      <c r="G13" s="140">
        <v>274565</v>
      </c>
    </row>
    <row r="14" spans="1:11" x14ac:dyDescent="0.25">
      <c r="A14" s="306" t="s">
        <v>109</v>
      </c>
      <c r="B14" s="331"/>
      <c r="C14" s="331"/>
      <c r="D14" s="331"/>
      <c r="E14" s="331"/>
      <c r="F14" s="332"/>
      <c r="G14" s="11">
        <v>30000</v>
      </c>
    </row>
    <row r="15" spans="1:11" x14ac:dyDescent="0.25">
      <c r="A15" s="236" t="s">
        <v>322</v>
      </c>
      <c r="B15" s="236"/>
      <c r="C15" s="236"/>
      <c r="D15" s="236"/>
      <c r="E15" s="236"/>
      <c r="F15" s="236"/>
      <c r="G15" s="26">
        <v>0.35</v>
      </c>
    </row>
    <row r="16" spans="1:11" x14ac:dyDescent="0.25">
      <c r="A16" s="41"/>
      <c r="B16" s="41"/>
      <c r="C16" s="41"/>
      <c r="D16" s="41"/>
      <c r="E16" s="41"/>
      <c r="F16" s="41"/>
      <c r="G16" s="25"/>
    </row>
    <row r="17" spans="1:10" x14ac:dyDescent="0.25">
      <c r="A17" s="2" t="s">
        <v>16</v>
      </c>
    </row>
    <row r="19" spans="1:10" x14ac:dyDescent="0.25">
      <c r="A19" s="312" t="s">
        <v>95</v>
      </c>
      <c r="B19" s="312"/>
      <c r="C19" s="312"/>
    </row>
    <row r="20" spans="1:10" x14ac:dyDescent="0.25">
      <c r="A20" s="27" t="s">
        <v>88</v>
      </c>
      <c r="B20" s="27" t="s">
        <v>41</v>
      </c>
      <c r="C20" s="27" t="s">
        <v>89</v>
      </c>
    </row>
    <row r="21" spans="1:10" x14ac:dyDescent="0.25">
      <c r="A21" s="11" t="s">
        <v>92</v>
      </c>
      <c r="B21" s="11">
        <f>+G10</f>
        <v>10000</v>
      </c>
      <c r="C21" s="11">
        <f>+B21</f>
        <v>10000</v>
      </c>
    </row>
    <row r="22" spans="1:10" x14ac:dyDescent="0.25">
      <c r="A22" s="11" t="s">
        <v>93</v>
      </c>
      <c r="B22" s="11">
        <f>+G11</f>
        <v>320451</v>
      </c>
      <c r="C22" s="11">
        <v>12500</v>
      </c>
    </row>
    <row r="23" spans="1:10" x14ac:dyDescent="0.25">
      <c r="A23" s="11" t="s">
        <v>94</v>
      </c>
      <c r="B23" s="11">
        <f>+G12</f>
        <v>110254</v>
      </c>
      <c r="C23" s="11">
        <v>12500</v>
      </c>
    </row>
    <row r="24" spans="1:10" x14ac:dyDescent="0.25">
      <c r="A24" s="139" t="s">
        <v>110</v>
      </c>
      <c r="B24" s="140">
        <f>+G13</f>
        <v>274565</v>
      </c>
      <c r="C24" s="11">
        <v>12500</v>
      </c>
    </row>
    <row r="25" spans="1:10" x14ac:dyDescent="0.25">
      <c r="A25" s="317" t="s">
        <v>96</v>
      </c>
      <c r="B25" s="318"/>
      <c r="C25" s="141">
        <f>SUM(C21:C24)</f>
        <v>47500</v>
      </c>
    </row>
    <row r="27" spans="1:10" ht="15.75" thickBot="1" x14ac:dyDescent="0.3">
      <c r="A27" s="324" t="s">
        <v>97</v>
      </c>
      <c r="B27" s="324"/>
      <c r="C27" s="324"/>
    </row>
    <row r="28" spans="1:10" ht="15" customHeight="1" x14ac:dyDescent="0.25">
      <c r="A28" s="335" t="s">
        <v>98</v>
      </c>
      <c r="B28" s="336"/>
      <c r="C28" s="336"/>
      <c r="D28" s="336"/>
      <c r="E28" s="336"/>
      <c r="F28" s="336"/>
      <c r="G28" s="336"/>
      <c r="H28" s="337"/>
      <c r="I28" s="8"/>
      <c r="J28" s="8"/>
    </row>
    <row r="29" spans="1:10" x14ac:dyDescent="0.25">
      <c r="A29" s="219"/>
      <c r="B29" s="304"/>
      <c r="C29" s="304"/>
      <c r="D29" s="304"/>
      <c r="E29" s="304"/>
      <c r="F29" s="304"/>
      <c r="G29" s="304"/>
      <c r="H29" s="305"/>
      <c r="I29" s="8"/>
      <c r="J29" s="8"/>
    </row>
    <row r="30" spans="1:10" x14ac:dyDescent="0.25">
      <c r="A30" s="219"/>
      <c r="B30" s="304"/>
      <c r="C30" s="304"/>
      <c r="D30" s="304"/>
      <c r="E30" s="304"/>
      <c r="F30" s="304"/>
      <c r="G30" s="304"/>
      <c r="H30" s="305"/>
      <c r="I30" s="8"/>
      <c r="J30" s="8"/>
    </row>
    <row r="31" spans="1:10" ht="15.75" thickBot="1" x14ac:dyDescent="0.3">
      <c r="A31" s="338"/>
      <c r="B31" s="339"/>
      <c r="C31" s="339"/>
      <c r="D31" s="339"/>
      <c r="E31" s="339"/>
      <c r="F31" s="339"/>
      <c r="G31" s="339"/>
      <c r="H31" s="340"/>
      <c r="I31" s="8"/>
      <c r="J31" s="8"/>
    </row>
    <row r="32" spans="1:10" ht="15.75" thickBot="1" x14ac:dyDescent="0.3">
      <c r="A32" s="20"/>
      <c r="B32" s="20"/>
      <c r="C32" s="20"/>
      <c r="D32" s="20"/>
      <c r="E32" s="20"/>
      <c r="F32" s="20"/>
      <c r="G32" s="20"/>
      <c r="H32" s="20"/>
    </row>
    <row r="33" spans="1:8" x14ac:dyDescent="0.25">
      <c r="A33" s="103" t="s">
        <v>99</v>
      </c>
      <c r="B33" s="104">
        <f>+G8</f>
        <v>562147</v>
      </c>
      <c r="C33" s="20"/>
      <c r="D33" s="20"/>
      <c r="E33" s="20"/>
      <c r="F33" s="20"/>
      <c r="G33" s="20"/>
      <c r="H33" s="20"/>
    </row>
    <row r="34" spans="1:8" ht="15.75" thickBot="1" x14ac:dyDescent="0.3">
      <c r="A34" s="120" t="s">
        <v>100</v>
      </c>
      <c r="B34" s="121">
        <f>+B33-G14</f>
        <v>532147</v>
      </c>
      <c r="C34" s="36" t="s">
        <v>68</v>
      </c>
      <c r="D34" s="20"/>
      <c r="E34" s="20"/>
      <c r="F34" s="20"/>
      <c r="G34" s="20"/>
      <c r="H34" s="20"/>
    </row>
    <row r="35" spans="1:8" ht="15.75" thickBot="1" x14ac:dyDescent="0.3">
      <c r="A35" s="107" t="s">
        <v>106</v>
      </c>
      <c r="B35" s="122">
        <f>+(0.25*B33-0.0875*B34)/0.9125</f>
        <v>102985.08219178084</v>
      </c>
      <c r="C35" s="20"/>
      <c r="D35" s="20"/>
      <c r="E35" s="20"/>
      <c r="F35" s="20"/>
      <c r="G35" s="20"/>
      <c r="H35" s="20"/>
    </row>
    <row r="36" spans="1:8" ht="15.75" thickBot="1" x14ac:dyDescent="0.3">
      <c r="A36" s="20"/>
      <c r="B36" s="20"/>
      <c r="C36" s="20"/>
      <c r="D36" s="20"/>
      <c r="E36" s="20"/>
      <c r="F36" s="20"/>
      <c r="G36" s="20"/>
      <c r="H36" s="20"/>
    </row>
    <row r="37" spans="1:8" ht="15.75" thickBot="1" x14ac:dyDescent="0.3">
      <c r="A37" s="333" t="s">
        <v>120</v>
      </c>
      <c r="B37" s="334"/>
      <c r="C37" s="334"/>
      <c r="D37" s="334"/>
      <c r="E37" s="334"/>
      <c r="F37" s="137">
        <f>+B35</f>
        <v>102985.08219178084</v>
      </c>
      <c r="G37" s="36" t="s">
        <v>69</v>
      </c>
      <c r="H37" s="20"/>
    </row>
    <row r="38" spans="1:8" ht="15.75" thickBot="1" x14ac:dyDescent="0.3">
      <c r="D38" s="36"/>
    </row>
    <row r="39" spans="1:8" x14ac:dyDescent="0.25">
      <c r="A39" s="309" t="s">
        <v>113</v>
      </c>
      <c r="B39" s="310"/>
      <c r="C39" s="311"/>
      <c r="D39" s="36"/>
    </row>
    <row r="40" spans="1:8" x14ac:dyDescent="0.25">
      <c r="A40" s="313" t="s">
        <v>114</v>
      </c>
      <c r="B40" s="314"/>
      <c r="C40" s="123">
        <f>+B33</f>
        <v>562147</v>
      </c>
      <c r="D40" s="36"/>
      <c r="E40" s="20"/>
      <c r="F40" s="20"/>
      <c r="G40" s="20"/>
      <c r="H40" s="20"/>
    </row>
    <row r="41" spans="1:8" x14ac:dyDescent="0.25">
      <c r="A41" s="315" t="s">
        <v>115</v>
      </c>
      <c r="B41" s="316"/>
      <c r="C41" s="123">
        <f>-G14</f>
        <v>-30000</v>
      </c>
      <c r="D41" s="36"/>
      <c r="E41" s="20"/>
      <c r="F41" s="20"/>
      <c r="G41" s="20"/>
      <c r="H41" s="20"/>
    </row>
    <row r="42" spans="1:8" ht="15.75" thickBot="1" x14ac:dyDescent="0.3">
      <c r="A42" s="341" t="s">
        <v>116</v>
      </c>
      <c r="B42" s="342"/>
      <c r="C42" s="124">
        <f>-F37</f>
        <v>-102985.08219178084</v>
      </c>
      <c r="D42" s="36"/>
      <c r="E42" s="20"/>
      <c r="F42" s="20"/>
      <c r="G42" s="20"/>
      <c r="H42" s="20"/>
    </row>
    <row r="43" spans="1:8" x14ac:dyDescent="0.25">
      <c r="A43" s="315" t="s">
        <v>117</v>
      </c>
      <c r="B43" s="316"/>
      <c r="C43" s="123">
        <f>SUM(C40:C42)</f>
        <v>429161.91780821915</v>
      </c>
      <c r="D43" s="36"/>
      <c r="E43" s="20"/>
      <c r="F43" s="20"/>
      <c r="G43" s="20"/>
      <c r="H43" s="20"/>
    </row>
    <row r="44" spans="1:8" ht="15.75" thickBot="1" x14ac:dyDescent="0.3">
      <c r="A44" s="341" t="s">
        <v>118</v>
      </c>
      <c r="B44" s="342"/>
      <c r="C44" s="138">
        <f>+C43*G15</f>
        <v>150206.67123287669</v>
      </c>
      <c r="D44" s="36"/>
      <c r="E44" s="20"/>
      <c r="F44" s="20"/>
      <c r="G44" s="20"/>
      <c r="H44" s="20"/>
    </row>
    <row r="45" spans="1:8" ht="15.75" thickBot="1" x14ac:dyDescent="0.3">
      <c r="A45" s="125"/>
      <c r="B45" s="125"/>
      <c r="C45" s="31"/>
      <c r="D45" s="36"/>
      <c r="E45" s="20"/>
      <c r="F45" s="20"/>
      <c r="G45" s="20"/>
      <c r="H45" s="20"/>
    </row>
    <row r="46" spans="1:8" ht="15.75" thickBot="1" x14ac:dyDescent="0.3">
      <c r="A46" s="343" t="s">
        <v>147</v>
      </c>
      <c r="B46" s="344"/>
      <c r="C46" s="344"/>
      <c r="D46" s="344"/>
      <c r="E46" s="344"/>
      <c r="F46" s="344"/>
      <c r="G46" s="344"/>
      <c r="H46" s="345"/>
    </row>
    <row r="47" spans="1:8" ht="45" x14ac:dyDescent="0.25">
      <c r="A47" s="165" t="s">
        <v>107</v>
      </c>
      <c r="B47" s="166" t="s">
        <v>348</v>
      </c>
      <c r="C47" s="167" t="s">
        <v>108</v>
      </c>
      <c r="D47" s="168" t="s">
        <v>129</v>
      </c>
      <c r="E47" s="168" t="s">
        <v>112</v>
      </c>
      <c r="F47" s="169" t="s">
        <v>349</v>
      </c>
      <c r="G47" s="168" t="s">
        <v>124</v>
      </c>
      <c r="H47" s="170" t="s">
        <v>125</v>
      </c>
    </row>
    <row r="48" spans="1:8" x14ac:dyDescent="0.25">
      <c r="A48" s="129" t="s">
        <v>84</v>
      </c>
      <c r="B48" s="59">
        <f>+G10</f>
        <v>10000</v>
      </c>
      <c r="C48" s="142">
        <f>+B48/$B$52</f>
        <v>1.3980734547793141E-2</v>
      </c>
      <c r="D48" s="60">
        <f>+C48*$D$52</f>
        <v>1439.8070965059464</v>
      </c>
      <c r="E48" s="29">
        <f>+B48-D48</f>
        <v>8560.1929034940531</v>
      </c>
      <c r="F48" s="11">
        <f>+E48-H48</f>
        <v>2560.1940525955233</v>
      </c>
      <c r="G48" s="59">
        <f>+B48-H48</f>
        <v>4000.0011491014702</v>
      </c>
      <c r="H48" s="69">
        <f>C43*C48</f>
        <v>5999.9988508985298</v>
      </c>
    </row>
    <row r="49" spans="1:14" x14ac:dyDescent="0.25">
      <c r="A49" s="129" t="s">
        <v>90</v>
      </c>
      <c r="B49" s="59">
        <f>+G11</f>
        <v>320451</v>
      </c>
      <c r="C49" s="142">
        <f>+B49/$B$52</f>
        <v>0.44801403665748596</v>
      </c>
      <c r="D49" s="60">
        <f>+C49*$D$52</f>
        <v>46138.762388242707</v>
      </c>
      <c r="E49" s="29">
        <f>+B49-D49</f>
        <v>274312.2376117573</v>
      </c>
      <c r="F49" s="11">
        <f>+E49-H49</f>
        <v>82041.674434828834</v>
      </c>
      <c r="G49" s="59">
        <f>+B49-H49</f>
        <v>128180.43682307153</v>
      </c>
      <c r="H49" s="69">
        <f>C43*C49</f>
        <v>192270.56317692847</v>
      </c>
    </row>
    <row r="50" spans="1:14" x14ac:dyDescent="0.25">
      <c r="A50" s="129" t="s">
        <v>91</v>
      </c>
      <c r="B50" s="59">
        <f>+G12</f>
        <v>110254</v>
      </c>
      <c r="C50" s="142">
        <f>+B50/$B$52</f>
        <v>0.15414319068323851</v>
      </c>
      <c r="D50" s="60">
        <f>+C50*$D$52</f>
        <v>15874.449161816663</v>
      </c>
      <c r="E50" s="29">
        <f>+B50-D50</f>
        <v>94379.550838183335</v>
      </c>
      <c r="F50" s="11">
        <f>+E50-H50</f>
        <v>28227.163507486679</v>
      </c>
      <c r="G50" s="59">
        <f>+B50-H50</f>
        <v>44101.612669303344</v>
      </c>
      <c r="H50" s="69">
        <f>C43*C50</f>
        <v>66152.387330696656</v>
      </c>
    </row>
    <row r="51" spans="1:14" x14ac:dyDescent="0.25">
      <c r="A51" s="129" t="s">
        <v>111</v>
      </c>
      <c r="B51" s="59">
        <f>+G13</f>
        <v>274565</v>
      </c>
      <c r="C51" s="142">
        <f>+B51/$B$52</f>
        <v>0.3838620381114824</v>
      </c>
      <c r="D51" s="60">
        <f>+C51*$D$52</f>
        <v>39532.063545215518</v>
      </c>
      <c r="E51" s="29">
        <f>+B51-D51</f>
        <v>235032.93645478447</v>
      </c>
      <c r="F51" s="11">
        <f>+E51-H51</f>
        <v>70293.968005088973</v>
      </c>
      <c r="G51" s="59">
        <f>+B51-H51</f>
        <v>109826.0315503045</v>
      </c>
      <c r="H51" s="69">
        <f>C43*C51</f>
        <v>164738.9684496955</v>
      </c>
      <c r="L51" s="1">
        <f>429161.92/0.6</f>
        <v>715269.8666666667</v>
      </c>
    </row>
    <row r="52" spans="1:14" ht="15.75" thickBot="1" x14ac:dyDescent="0.3">
      <c r="A52" s="130"/>
      <c r="B52" s="131">
        <f>SUM(B48:B51)</f>
        <v>715270</v>
      </c>
      <c r="C52" s="143">
        <f>+B52/$B$52</f>
        <v>1</v>
      </c>
      <c r="D52" s="131">
        <f>+F37</f>
        <v>102985.08219178084</v>
      </c>
      <c r="E52" s="131">
        <f>+B52-D52</f>
        <v>612284.91780821921</v>
      </c>
      <c r="F52" s="171">
        <f>+E52-H52</f>
        <v>183123.00000000006</v>
      </c>
      <c r="G52" s="131">
        <f>SUM(G48:G51)</f>
        <v>286108.08219178085</v>
      </c>
      <c r="H52" s="144">
        <f>SUM(H48:H51)</f>
        <v>429161.91780821915</v>
      </c>
    </row>
    <row r="53" spans="1:14" ht="15.75" thickBot="1" x14ac:dyDescent="0.3">
      <c r="L53" s="1" t="s">
        <v>341</v>
      </c>
      <c r="N53" s="1">
        <f>429161.92/0.6</f>
        <v>715269.8666666667</v>
      </c>
    </row>
    <row r="54" spans="1:14" x14ac:dyDescent="0.25">
      <c r="A54" s="178" t="s">
        <v>101</v>
      </c>
      <c r="B54" s="179"/>
      <c r="C54" s="179"/>
      <c r="D54" s="179"/>
      <c r="E54" s="179"/>
      <c r="F54" s="179"/>
      <c r="G54" s="179"/>
      <c r="H54" s="180"/>
      <c r="I54" s="32"/>
    </row>
    <row r="55" spans="1:14" x14ac:dyDescent="0.25">
      <c r="A55" s="222" t="s">
        <v>102</v>
      </c>
      <c r="B55" s="220"/>
      <c r="C55" s="220"/>
      <c r="D55" s="220"/>
      <c r="E55" s="220"/>
      <c r="F55" s="220"/>
      <c r="G55" s="220"/>
      <c r="H55" s="210"/>
      <c r="I55" s="21"/>
    </row>
    <row r="56" spans="1:14" x14ac:dyDescent="0.25">
      <c r="A56" s="222" t="s">
        <v>105</v>
      </c>
      <c r="B56" s="220"/>
      <c r="C56" s="220"/>
      <c r="D56" s="220"/>
      <c r="E56" s="220"/>
      <c r="F56" s="220"/>
      <c r="G56" s="220"/>
      <c r="H56" s="210"/>
      <c r="I56" s="21"/>
    </row>
    <row r="57" spans="1:14" x14ac:dyDescent="0.25">
      <c r="A57" s="105" t="s">
        <v>103</v>
      </c>
      <c r="B57" s="21">
        <f>+C25</f>
        <v>47500</v>
      </c>
      <c r="C57" s="21"/>
      <c r="D57" s="21"/>
      <c r="E57" s="21"/>
      <c r="F57" s="21"/>
      <c r="G57" s="21"/>
      <c r="H57" s="210"/>
      <c r="I57" s="21"/>
    </row>
    <row r="58" spans="1:14" x14ac:dyDescent="0.25">
      <c r="A58" s="105" t="s">
        <v>104</v>
      </c>
      <c r="B58" s="21">
        <f>+F37</f>
        <v>102985.08219178084</v>
      </c>
      <c r="C58" s="21"/>
      <c r="D58" s="21"/>
      <c r="E58" s="21"/>
      <c r="F58" s="21"/>
      <c r="G58" s="21"/>
      <c r="H58" s="210"/>
      <c r="I58" s="21"/>
    </row>
    <row r="59" spans="1:14" x14ac:dyDescent="0.25">
      <c r="A59" s="222" t="s">
        <v>342</v>
      </c>
      <c r="B59" s="220"/>
      <c r="C59" s="220"/>
      <c r="D59" s="220"/>
      <c r="E59" s="220"/>
      <c r="F59" s="220"/>
      <c r="G59" s="220"/>
      <c r="H59" s="210"/>
      <c r="I59" s="21"/>
    </row>
    <row r="60" spans="1:14" ht="14.45" customHeight="1" x14ac:dyDescent="0.25">
      <c r="A60" s="322" t="s">
        <v>128</v>
      </c>
      <c r="B60" s="323"/>
      <c r="C60" s="323"/>
      <c r="D60" s="323"/>
      <c r="E60" s="323"/>
      <c r="F60" s="323"/>
      <c r="G60" s="323"/>
      <c r="H60" s="210"/>
      <c r="I60" s="21"/>
      <c r="J60" s="42"/>
    </row>
    <row r="61" spans="1:14" ht="14.45" customHeight="1" x14ac:dyDescent="0.25">
      <c r="A61" s="301" t="s">
        <v>350</v>
      </c>
      <c r="B61" s="302"/>
      <c r="C61" s="302"/>
      <c r="D61" s="302"/>
      <c r="E61" s="302"/>
      <c r="F61" s="302"/>
      <c r="G61" s="302"/>
      <c r="H61" s="303"/>
      <c r="I61" s="181"/>
      <c r="J61" s="42"/>
    </row>
    <row r="62" spans="1:14" x14ac:dyDescent="0.25">
      <c r="A62" s="301"/>
      <c r="B62" s="302"/>
      <c r="C62" s="302"/>
      <c r="D62" s="302"/>
      <c r="E62" s="302"/>
      <c r="F62" s="302"/>
      <c r="G62" s="302"/>
      <c r="H62" s="303"/>
      <c r="I62" s="181"/>
      <c r="J62" s="42"/>
    </row>
    <row r="63" spans="1:14" ht="14.45" customHeight="1" x14ac:dyDescent="0.25">
      <c r="A63" s="219" t="s">
        <v>353</v>
      </c>
      <c r="B63" s="304"/>
      <c r="C63" s="304"/>
      <c r="D63" s="304"/>
      <c r="E63" s="304"/>
      <c r="F63" s="304"/>
      <c r="G63" s="304"/>
      <c r="H63" s="305"/>
      <c r="I63" s="183"/>
      <c r="J63" s="42"/>
    </row>
    <row r="64" spans="1:14" x14ac:dyDescent="0.25">
      <c r="A64" s="219"/>
      <c r="B64" s="304"/>
      <c r="C64" s="304"/>
      <c r="D64" s="304"/>
      <c r="E64" s="304"/>
      <c r="F64" s="304"/>
      <c r="G64" s="304"/>
      <c r="H64" s="305"/>
      <c r="I64" s="183"/>
      <c r="J64" s="42"/>
    </row>
    <row r="65" spans="1:9" ht="14.45" customHeight="1" x14ac:dyDescent="0.25">
      <c r="A65" s="301" t="s">
        <v>127</v>
      </c>
      <c r="B65" s="302"/>
      <c r="C65" s="302"/>
      <c r="D65" s="302"/>
      <c r="E65" s="302"/>
      <c r="F65" s="302"/>
      <c r="G65" s="302"/>
      <c r="H65" s="303"/>
      <c r="I65" s="47"/>
    </row>
    <row r="66" spans="1:9" x14ac:dyDescent="0.25">
      <c r="A66" s="301"/>
      <c r="B66" s="302"/>
      <c r="C66" s="302"/>
      <c r="D66" s="302"/>
      <c r="E66" s="302"/>
      <c r="F66" s="302"/>
      <c r="G66" s="302"/>
      <c r="H66" s="303"/>
      <c r="I66" s="47"/>
    </row>
    <row r="67" spans="1:9" x14ac:dyDescent="0.25">
      <c r="A67" s="301"/>
      <c r="B67" s="302"/>
      <c r="C67" s="302"/>
      <c r="D67" s="302"/>
      <c r="E67" s="302"/>
      <c r="F67" s="302"/>
      <c r="G67" s="302"/>
      <c r="H67" s="303"/>
      <c r="I67" s="47"/>
    </row>
    <row r="68" spans="1:9" x14ac:dyDescent="0.25">
      <c r="A68" s="301"/>
      <c r="B68" s="302"/>
      <c r="C68" s="302"/>
      <c r="D68" s="302"/>
      <c r="E68" s="302"/>
      <c r="F68" s="302"/>
      <c r="G68" s="302"/>
      <c r="H68" s="303"/>
      <c r="I68" s="47"/>
    </row>
    <row r="69" spans="1:9" x14ac:dyDescent="0.25">
      <c r="A69" s="301"/>
      <c r="B69" s="302"/>
      <c r="C69" s="302"/>
      <c r="D69" s="302"/>
      <c r="E69" s="302"/>
      <c r="F69" s="302"/>
      <c r="G69" s="302"/>
      <c r="H69" s="303"/>
      <c r="I69" s="47"/>
    </row>
    <row r="70" spans="1:9" x14ac:dyDescent="0.25">
      <c r="A70" s="46"/>
      <c r="B70" s="7"/>
      <c r="C70" s="220" t="s">
        <v>121</v>
      </c>
      <c r="D70" s="220"/>
      <c r="E70" s="172">
        <f>+C44</f>
        <v>150206.67123287669</v>
      </c>
      <c r="F70" s="47"/>
      <c r="G70" s="47"/>
      <c r="H70" s="48"/>
      <c r="I70" s="47"/>
    </row>
    <row r="71" spans="1:9" x14ac:dyDescent="0.25">
      <c r="A71" s="46"/>
      <c r="B71" s="7"/>
      <c r="C71" s="220" t="s">
        <v>119</v>
      </c>
      <c r="D71" s="220"/>
      <c r="E71" s="172">
        <f>G15*E52</f>
        <v>214299.72123287671</v>
      </c>
      <c r="F71" s="7"/>
      <c r="G71" s="7"/>
      <c r="H71" s="45"/>
      <c r="I71" s="7"/>
    </row>
    <row r="72" spans="1:9" ht="14.45" customHeight="1" x14ac:dyDescent="0.25">
      <c r="A72" s="325" t="s">
        <v>352</v>
      </c>
      <c r="B72" s="326"/>
      <c r="C72" s="326"/>
      <c r="D72" s="326"/>
      <c r="E72" s="326"/>
      <c r="F72" s="326"/>
      <c r="G72" s="326"/>
      <c r="H72" s="327"/>
      <c r="I72" s="183"/>
    </row>
    <row r="73" spans="1:9" x14ac:dyDescent="0.25">
      <c r="A73" s="325"/>
      <c r="B73" s="326"/>
      <c r="C73" s="326"/>
      <c r="D73" s="326"/>
      <c r="E73" s="326"/>
      <c r="F73" s="326"/>
      <c r="G73" s="326"/>
      <c r="H73" s="327"/>
      <c r="I73" s="183"/>
    </row>
    <row r="74" spans="1:9" x14ac:dyDescent="0.25">
      <c r="A74" s="325"/>
      <c r="B74" s="326"/>
      <c r="C74" s="326"/>
      <c r="D74" s="326"/>
      <c r="E74" s="326"/>
      <c r="F74" s="326"/>
      <c r="G74" s="326"/>
      <c r="H74" s="327"/>
      <c r="I74" s="183"/>
    </row>
    <row r="75" spans="1:9" ht="14.45" customHeight="1" x14ac:dyDescent="0.25">
      <c r="A75" s="325" t="s">
        <v>351</v>
      </c>
      <c r="B75" s="326"/>
      <c r="C75" s="326"/>
      <c r="D75" s="326"/>
      <c r="E75" s="326"/>
      <c r="F75" s="326"/>
      <c r="G75" s="326"/>
      <c r="H75" s="327"/>
      <c r="I75" s="183"/>
    </row>
    <row r="76" spans="1:9" x14ac:dyDescent="0.25">
      <c r="A76" s="325"/>
      <c r="B76" s="326"/>
      <c r="C76" s="326"/>
      <c r="D76" s="326"/>
      <c r="E76" s="326"/>
      <c r="F76" s="326"/>
      <c r="G76" s="326"/>
      <c r="H76" s="327"/>
      <c r="I76" s="183"/>
    </row>
    <row r="77" spans="1:9" ht="15.75" thickBot="1" x14ac:dyDescent="0.3">
      <c r="A77" s="328"/>
      <c r="B77" s="329"/>
      <c r="C77" s="329"/>
      <c r="D77" s="329"/>
      <c r="E77" s="329"/>
      <c r="F77" s="329"/>
      <c r="G77" s="329"/>
      <c r="H77" s="330"/>
    </row>
  </sheetData>
  <mergeCells count="32">
    <mergeCell ref="A75:H77"/>
    <mergeCell ref="A10:F10"/>
    <mergeCell ref="A37:E37"/>
    <mergeCell ref="A28:H31"/>
    <mergeCell ref="C70:D70"/>
    <mergeCell ref="A11:F11"/>
    <mergeCell ref="A12:F12"/>
    <mergeCell ref="A14:F14"/>
    <mergeCell ref="A43:B43"/>
    <mergeCell ref="A44:B44"/>
    <mergeCell ref="A15:F15"/>
    <mergeCell ref="C71:D71"/>
    <mergeCell ref="A42:B42"/>
    <mergeCell ref="A46:H46"/>
    <mergeCell ref="A55:G55"/>
    <mergeCell ref="A72:H74"/>
    <mergeCell ref="A3:H4"/>
    <mergeCell ref="A61:H62"/>
    <mergeCell ref="A63:H64"/>
    <mergeCell ref="A65:H69"/>
    <mergeCell ref="A13:F13"/>
    <mergeCell ref="A39:C39"/>
    <mergeCell ref="A19:C19"/>
    <mergeCell ref="A40:B40"/>
    <mergeCell ref="A41:B41"/>
    <mergeCell ref="A25:B25"/>
    <mergeCell ref="A9:G9"/>
    <mergeCell ref="A60:G60"/>
    <mergeCell ref="A59:G59"/>
    <mergeCell ref="A27:C27"/>
    <mergeCell ref="A56:G56"/>
    <mergeCell ref="A8:F8"/>
  </mergeCells>
  <phoneticPr fontId="0" type="noConversion"/>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
Unidad V&amp;R&amp;"-,Negrita"&amp;K00-046Carolina, Arzubi</oddHeader>
    <oddFooter>&amp;L&amp;G &amp;C&amp;"-,Negrita"&amp;K00-048UCC. FACEA. 
IMPUESTOS I. Cát. "B"&amp;R&amp;"-,Negrita"&amp;K00-048Página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6" zoomScaleNormal="100" zoomScalePageLayoutView="90" workbookViewId="0">
      <selection activeCell="I18" sqref="I18"/>
    </sheetView>
  </sheetViews>
  <sheetFormatPr baseColWidth="10" defaultColWidth="11.5703125" defaultRowHeight="15" x14ac:dyDescent="0.25"/>
  <cols>
    <col min="1" max="3" width="11.5703125" style="1"/>
    <col min="4" max="4" width="13.140625" style="1" customWidth="1"/>
    <col min="5" max="16384" width="11.5703125" style="1"/>
  </cols>
  <sheetData>
    <row r="1" spans="1:11" ht="15.75" x14ac:dyDescent="0.25">
      <c r="A1" s="80" t="s">
        <v>130</v>
      </c>
      <c r="B1" s="20"/>
      <c r="C1" s="20"/>
      <c r="D1" s="20"/>
      <c r="E1" s="20"/>
      <c r="F1" s="20"/>
      <c r="G1" s="20"/>
      <c r="H1" s="20"/>
      <c r="I1" s="20"/>
      <c r="J1" s="20"/>
      <c r="K1" s="20"/>
    </row>
    <row r="2" spans="1:11" ht="15.75" thickBot="1" x14ac:dyDescent="0.3">
      <c r="A2" s="20"/>
      <c r="B2" s="20"/>
      <c r="C2" s="20"/>
      <c r="D2" s="20"/>
      <c r="E2" s="20"/>
      <c r="F2" s="20"/>
      <c r="G2" s="20"/>
      <c r="H2" s="20"/>
      <c r="I2" s="20"/>
      <c r="J2" s="20"/>
      <c r="K2" s="20"/>
    </row>
    <row r="3" spans="1:11" x14ac:dyDescent="0.25">
      <c r="A3" s="230" t="s">
        <v>131</v>
      </c>
      <c r="B3" s="231"/>
      <c r="C3" s="231"/>
      <c r="D3" s="231"/>
      <c r="E3" s="231"/>
      <c r="F3" s="231"/>
      <c r="G3" s="231"/>
      <c r="H3" s="231"/>
      <c r="I3" s="231"/>
      <c r="J3" s="231"/>
      <c r="K3" s="232"/>
    </row>
    <row r="4" spans="1:11" ht="15.75" thickBot="1" x14ac:dyDescent="0.3">
      <c r="A4" s="233"/>
      <c r="B4" s="234"/>
      <c r="C4" s="234"/>
      <c r="D4" s="234"/>
      <c r="E4" s="234"/>
      <c r="F4" s="234"/>
      <c r="G4" s="234"/>
      <c r="H4" s="234"/>
      <c r="I4" s="234"/>
      <c r="J4" s="234"/>
      <c r="K4" s="235"/>
    </row>
    <row r="5" spans="1:11" x14ac:dyDescent="0.25">
      <c r="A5" s="20"/>
      <c r="B5" s="20"/>
      <c r="C5" s="20"/>
      <c r="D5" s="20"/>
      <c r="E5" s="20"/>
      <c r="F5" s="20"/>
      <c r="G5" s="20"/>
      <c r="H5" s="20"/>
      <c r="I5" s="20"/>
      <c r="J5" s="20"/>
      <c r="K5" s="20"/>
    </row>
    <row r="6" spans="1:11" x14ac:dyDescent="0.25">
      <c r="A6" s="68" t="s">
        <v>0</v>
      </c>
      <c r="B6" s="20"/>
      <c r="C6" s="20"/>
      <c r="D6" s="20"/>
      <c r="E6" s="20"/>
      <c r="F6" s="20"/>
      <c r="G6" s="20"/>
      <c r="H6" s="20"/>
      <c r="I6" s="20"/>
      <c r="J6" s="20"/>
      <c r="K6" s="20"/>
    </row>
    <row r="7" spans="1:11" x14ac:dyDescent="0.25">
      <c r="A7" s="20"/>
      <c r="B7" s="20"/>
      <c r="C7" s="20"/>
      <c r="D7" s="20"/>
      <c r="E7" s="20"/>
      <c r="F7" s="20"/>
      <c r="G7" s="20"/>
      <c r="H7" s="20"/>
      <c r="I7" s="20"/>
      <c r="J7" s="20"/>
      <c r="K7" s="20"/>
    </row>
    <row r="8" spans="1:11" x14ac:dyDescent="0.25">
      <c r="A8" s="279" t="s">
        <v>137</v>
      </c>
      <c r="B8" s="279"/>
      <c r="C8" s="279"/>
      <c r="D8" s="279"/>
      <c r="E8" s="59">
        <v>250000</v>
      </c>
      <c r="F8" s="20"/>
      <c r="G8" s="20"/>
      <c r="H8" s="20"/>
      <c r="I8" s="20"/>
      <c r="J8" s="20"/>
      <c r="K8" s="20"/>
    </row>
    <row r="9" spans="1:11" x14ac:dyDescent="0.25">
      <c r="A9" s="279" t="s">
        <v>138</v>
      </c>
      <c r="B9" s="279"/>
      <c r="C9" s="279"/>
      <c r="D9" s="279"/>
      <c r="E9" s="59">
        <v>25000</v>
      </c>
      <c r="F9" s="20"/>
      <c r="G9" s="20"/>
      <c r="H9" s="20"/>
      <c r="I9" s="20"/>
      <c r="J9" s="20"/>
      <c r="K9" s="20"/>
    </row>
    <row r="10" spans="1:11" x14ac:dyDescent="0.25">
      <c r="A10" s="279" t="s">
        <v>140</v>
      </c>
      <c r="B10" s="279"/>
      <c r="C10" s="279"/>
      <c r="D10" s="279"/>
      <c r="E10" s="59">
        <v>25000</v>
      </c>
      <c r="F10" s="20"/>
      <c r="G10" s="20"/>
      <c r="H10" s="20"/>
      <c r="I10" s="20"/>
      <c r="J10" s="20"/>
      <c r="K10" s="20"/>
    </row>
    <row r="11" spans="1:11" x14ac:dyDescent="0.25">
      <c r="A11" s="279" t="s">
        <v>141</v>
      </c>
      <c r="B11" s="279"/>
      <c r="C11" s="279"/>
      <c r="D11" s="279"/>
      <c r="E11" s="59">
        <v>200000</v>
      </c>
      <c r="F11" s="20"/>
      <c r="G11" s="20"/>
      <c r="H11" s="20"/>
      <c r="I11" s="20"/>
      <c r="J11" s="20"/>
      <c r="K11" s="20"/>
    </row>
    <row r="12" spans="1:11" x14ac:dyDescent="0.25">
      <c r="A12" s="279" t="s">
        <v>142</v>
      </c>
      <c r="B12" s="279"/>
      <c r="C12" s="279"/>
      <c r="D12" s="279"/>
      <c r="E12" s="59">
        <v>280000</v>
      </c>
      <c r="F12" s="20"/>
      <c r="G12" s="20"/>
      <c r="H12" s="20"/>
      <c r="I12" s="20"/>
      <c r="J12" s="20"/>
      <c r="K12" s="20"/>
    </row>
    <row r="13" spans="1:11" x14ac:dyDescent="0.25">
      <c r="A13" s="81"/>
      <c r="B13" s="81"/>
      <c r="C13" s="81"/>
      <c r="D13" s="20"/>
      <c r="E13" s="20"/>
      <c r="F13" s="20"/>
      <c r="G13" s="20"/>
      <c r="H13" s="20"/>
      <c r="I13" s="20"/>
      <c r="J13" s="20"/>
      <c r="K13" s="20"/>
    </row>
    <row r="14" spans="1:11" x14ac:dyDescent="0.25">
      <c r="A14" s="82" t="s">
        <v>16</v>
      </c>
      <c r="B14" s="83"/>
      <c r="C14" s="83"/>
      <c r="D14" s="83"/>
      <c r="E14" s="83"/>
      <c r="F14" s="83"/>
      <c r="G14" s="83"/>
      <c r="H14" s="83"/>
      <c r="I14" s="83"/>
      <c r="J14" s="20"/>
      <c r="K14" s="20"/>
    </row>
    <row r="15" spans="1:11" x14ac:dyDescent="0.25">
      <c r="A15" s="83"/>
      <c r="B15" s="83"/>
      <c r="C15" s="83"/>
      <c r="D15" s="83"/>
      <c r="E15" s="83"/>
      <c r="F15" s="83"/>
      <c r="G15" s="83"/>
      <c r="H15" s="83"/>
      <c r="I15" s="83"/>
      <c r="J15" s="20"/>
      <c r="K15" s="20"/>
    </row>
    <row r="16" spans="1:11" x14ac:dyDescent="0.25">
      <c r="A16" s="349" t="s">
        <v>24</v>
      </c>
      <c r="B16" s="349"/>
      <c r="C16" s="349"/>
      <c r="D16" s="84" t="s">
        <v>134</v>
      </c>
      <c r="E16" s="84" t="s">
        <v>135</v>
      </c>
      <c r="F16" s="84" t="s">
        <v>136</v>
      </c>
      <c r="G16" s="83"/>
      <c r="H16" s="83"/>
      <c r="I16" s="83"/>
      <c r="J16" s="20"/>
      <c r="K16" s="20"/>
    </row>
    <row r="17" spans="1:11" x14ac:dyDescent="0.25">
      <c r="A17" s="350" t="s">
        <v>133</v>
      </c>
      <c r="B17" s="350"/>
      <c r="C17" s="350"/>
      <c r="D17" s="85"/>
      <c r="E17" s="85"/>
      <c r="F17" s="85"/>
      <c r="G17" s="83"/>
      <c r="H17" s="83"/>
      <c r="I17" s="83"/>
      <c r="J17" s="20"/>
      <c r="K17" s="20"/>
    </row>
    <row r="18" spans="1:11" x14ac:dyDescent="0.25">
      <c r="A18" s="245" t="s">
        <v>139</v>
      </c>
      <c r="B18" s="245"/>
      <c r="C18" s="245"/>
      <c r="D18" s="86">
        <v>2</v>
      </c>
      <c r="E18" s="86" t="s">
        <v>143</v>
      </c>
      <c r="F18" s="87">
        <f>+E9</f>
        <v>25000</v>
      </c>
      <c r="G18" s="83"/>
      <c r="H18" s="83"/>
      <c r="I18" s="83"/>
      <c r="J18" s="20"/>
      <c r="K18" s="20"/>
    </row>
    <row r="19" spans="1:11" x14ac:dyDescent="0.25">
      <c r="A19" s="245" t="s">
        <v>144</v>
      </c>
      <c r="B19" s="245"/>
      <c r="C19" s="245"/>
      <c r="D19" s="86">
        <v>4</v>
      </c>
      <c r="E19" s="86" t="s">
        <v>143</v>
      </c>
      <c r="F19" s="87">
        <f>+E11</f>
        <v>200000</v>
      </c>
      <c r="G19" s="83"/>
      <c r="H19" s="83"/>
      <c r="I19" s="83"/>
      <c r="J19" s="20"/>
      <c r="K19" s="20"/>
    </row>
    <row r="20" spans="1:11" x14ac:dyDescent="0.25">
      <c r="A20" s="279" t="s">
        <v>145</v>
      </c>
      <c r="B20" s="279"/>
      <c r="C20" s="279"/>
      <c r="D20" s="75">
        <v>5</v>
      </c>
      <c r="E20" s="76" t="s">
        <v>146</v>
      </c>
      <c r="F20" s="60">
        <f>+E12-E11</f>
        <v>80000</v>
      </c>
      <c r="G20" s="20"/>
      <c r="H20" s="20"/>
      <c r="I20" s="20"/>
      <c r="J20" s="20"/>
      <c r="K20" s="20"/>
    </row>
    <row r="21" spans="1:11" x14ac:dyDescent="0.25">
      <c r="A21" s="346" t="s">
        <v>148</v>
      </c>
      <c r="B21" s="346"/>
      <c r="C21" s="346"/>
      <c r="D21" s="29"/>
      <c r="E21" s="29"/>
      <c r="F21" s="77">
        <f>SUM(F18:F20)</f>
        <v>305000</v>
      </c>
      <c r="G21" s="20"/>
      <c r="H21" s="20"/>
      <c r="I21" s="20"/>
      <c r="J21" s="20"/>
      <c r="K21" s="20"/>
    </row>
    <row r="22" spans="1:11" x14ac:dyDescent="0.25">
      <c r="A22" s="30"/>
      <c r="B22" s="30"/>
      <c r="C22" s="30"/>
      <c r="D22" s="21"/>
      <c r="E22" s="21"/>
      <c r="F22" s="54"/>
      <c r="G22" s="20"/>
      <c r="H22" s="20"/>
      <c r="I22" s="20"/>
      <c r="J22" s="20"/>
      <c r="K22" s="20"/>
    </row>
    <row r="23" spans="1:11" x14ac:dyDescent="0.25">
      <c r="A23" s="30"/>
      <c r="B23" s="30"/>
      <c r="C23" s="30"/>
      <c r="D23" s="21"/>
      <c r="E23" s="21"/>
      <c r="F23" s="54"/>
      <c r="G23" s="20"/>
      <c r="H23" s="20"/>
      <c r="I23" s="20"/>
      <c r="J23" s="20"/>
      <c r="K23" s="20"/>
    </row>
    <row r="24" spans="1:11" ht="15.75" thickBot="1" x14ac:dyDescent="0.3">
      <c r="A24" s="20"/>
      <c r="B24" s="20"/>
      <c r="C24" s="20"/>
      <c r="D24" s="20"/>
      <c r="E24" s="20"/>
      <c r="F24" s="20"/>
      <c r="G24" s="20"/>
      <c r="H24" s="20"/>
      <c r="I24" s="20"/>
      <c r="J24" s="20"/>
      <c r="K24" s="20"/>
    </row>
    <row r="25" spans="1:11" x14ac:dyDescent="0.25">
      <c r="A25" s="347" t="s">
        <v>149</v>
      </c>
      <c r="B25" s="348"/>
      <c r="C25" s="348"/>
      <c r="D25" s="348"/>
      <c r="E25" s="348"/>
      <c r="F25" s="348"/>
      <c r="G25" s="348"/>
      <c r="H25" s="88"/>
      <c r="I25" s="88"/>
      <c r="J25" s="88"/>
      <c r="K25" s="89"/>
    </row>
    <row r="26" spans="1:11" ht="14.45" customHeight="1" x14ac:dyDescent="0.25">
      <c r="A26" s="219" t="s">
        <v>366</v>
      </c>
      <c r="B26" s="304"/>
      <c r="C26" s="304"/>
      <c r="D26" s="304"/>
      <c r="E26" s="304"/>
      <c r="F26" s="304"/>
      <c r="G26" s="304"/>
      <c r="H26" s="304"/>
      <c r="I26" s="304"/>
      <c r="J26" s="304"/>
      <c r="K26" s="305"/>
    </row>
    <row r="27" spans="1:11" ht="15.75" thickBot="1" x14ac:dyDescent="0.3">
      <c r="A27" s="338"/>
      <c r="B27" s="339"/>
      <c r="C27" s="339"/>
      <c r="D27" s="339"/>
      <c r="E27" s="339"/>
      <c r="F27" s="339"/>
      <c r="G27" s="339"/>
      <c r="H27" s="339"/>
      <c r="I27" s="339"/>
      <c r="J27" s="339"/>
      <c r="K27" s="340"/>
    </row>
    <row r="28" spans="1:11" x14ac:dyDescent="0.25">
      <c r="A28" s="90"/>
      <c r="B28" s="90"/>
      <c r="C28" s="90"/>
      <c r="D28" s="90"/>
      <c r="E28" s="90"/>
      <c r="F28" s="90"/>
      <c r="G28" s="90"/>
      <c r="H28" s="90"/>
      <c r="I28" s="90"/>
      <c r="J28" s="90"/>
      <c r="K28" s="90"/>
    </row>
    <row r="29" spans="1:11" x14ac:dyDescent="0.25">
      <c r="A29" s="20"/>
      <c r="B29" s="20"/>
      <c r="C29" s="20"/>
      <c r="D29" s="20"/>
      <c r="E29" s="20"/>
      <c r="F29" s="20"/>
      <c r="G29" s="20"/>
      <c r="H29" s="20"/>
      <c r="I29" s="20"/>
      <c r="J29" s="20"/>
      <c r="K29" s="20"/>
    </row>
  </sheetData>
  <mergeCells count="14">
    <mergeCell ref="A20:C20"/>
    <mergeCell ref="A21:C21"/>
    <mergeCell ref="A26:K27"/>
    <mergeCell ref="A25:G25"/>
    <mergeCell ref="A3:K4"/>
    <mergeCell ref="A11:D11"/>
    <mergeCell ref="A8:D8"/>
    <mergeCell ref="A19:C19"/>
    <mergeCell ref="A9:D9"/>
    <mergeCell ref="A16:C16"/>
    <mergeCell ref="A17:C17"/>
    <mergeCell ref="A12:D12"/>
    <mergeCell ref="A18:C18"/>
    <mergeCell ref="A10:D10"/>
  </mergeCells>
  <phoneticPr fontId="0" type="noConversion"/>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
Unidad V&amp;R&amp;"-,Negrita"&amp;K00-046Carolina, Arzubi</oddHeader>
    <oddFooter>&amp;L&amp;G &amp;C&amp;"-,Negrita"&amp;K00-048UCC. FACEA. 
IMPUESTOS I. Cát. "B"&amp;R&amp;"-,Negrita"&amp;K00-048Página &amp;P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tabSelected="1" zoomScale="80" zoomScaleNormal="80" zoomScalePageLayoutView="60" workbookViewId="0">
      <selection activeCell="A8" sqref="A8:F8"/>
    </sheetView>
  </sheetViews>
  <sheetFormatPr baseColWidth="10" defaultColWidth="11.5703125" defaultRowHeight="15" x14ac:dyDescent="0.25"/>
  <cols>
    <col min="1" max="1" width="11.5703125" style="1"/>
    <col min="2" max="2" width="34.7109375" style="1" customWidth="1"/>
    <col min="3" max="4" width="11.5703125" style="1"/>
    <col min="5" max="5" width="21.85546875" style="1" bestFit="1" customWidth="1"/>
    <col min="6" max="6" width="27" style="1" customWidth="1"/>
    <col min="7" max="7" width="12.28515625" style="1" bestFit="1" customWidth="1"/>
    <col min="8" max="8" width="11.5703125" style="1"/>
    <col min="9" max="9" width="20.42578125" style="1" bestFit="1" customWidth="1"/>
    <col min="10" max="16384" width="11.5703125" style="1"/>
  </cols>
  <sheetData>
    <row r="1" spans="1:14" ht="15.75" x14ac:dyDescent="0.25">
      <c r="A1" s="252" t="s">
        <v>150</v>
      </c>
      <c r="B1" s="252"/>
      <c r="C1" s="252"/>
      <c r="D1" s="252"/>
      <c r="E1" s="252"/>
      <c r="F1" s="252"/>
      <c r="G1" s="252"/>
    </row>
    <row r="3" spans="1:14" ht="14.45" customHeight="1" x14ac:dyDescent="0.25">
      <c r="A3" s="292" t="s">
        <v>283</v>
      </c>
      <c r="B3" s="294"/>
      <c r="C3" s="294"/>
      <c r="D3" s="294"/>
      <c r="E3" s="294"/>
      <c r="F3" s="294"/>
      <c r="G3" s="294"/>
    </row>
    <row r="4" spans="1:14" x14ac:dyDescent="0.25">
      <c r="A4" s="294"/>
      <c r="B4" s="294"/>
      <c r="C4" s="294"/>
      <c r="D4" s="294"/>
      <c r="E4" s="294"/>
      <c r="F4" s="294"/>
      <c r="G4" s="294"/>
    </row>
    <row r="5" spans="1:14" x14ac:dyDescent="0.25">
      <c r="A5" s="294"/>
      <c r="B5" s="294"/>
      <c r="C5" s="294"/>
      <c r="D5" s="294"/>
      <c r="E5" s="294"/>
      <c r="F5" s="294"/>
      <c r="G5" s="294"/>
    </row>
    <row r="6" spans="1:14" x14ac:dyDescent="0.25">
      <c r="A6" s="294"/>
      <c r="B6" s="294"/>
      <c r="C6" s="294"/>
      <c r="D6" s="294"/>
      <c r="E6" s="294"/>
      <c r="F6" s="294"/>
      <c r="G6" s="294"/>
    </row>
    <row r="8" spans="1:14" x14ac:dyDescent="0.25">
      <c r="A8" s="402" t="s">
        <v>0</v>
      </c>
      <c r="B8" s="402"/>
      <c r="C8" s="402"/>
      <c r="D8" s="402"/>
      <c r="E8" s="402"/>
      <c r="F8" s="402"/>
    </row>
    <row r="9" spans="1:14" x14ac:dyDescent="0.25">
      <c r="A9" s="346" t="s">
        <v>219</v>
      </c>
      <c r="B9" s="346"/>
      <c r="C9" s="346"/>
      <c r="D9" s="346"/>
      <c r="E9" s="346"/>
      <c r="F9" s="61">
        <v>12</v>
      </c>
    </row>
    <row r="10" spans="1:14" x14ac:dyDescent="0.25">
      <c r="A10" s="359" t="s">
        <v>249</v>
      </c>
      <c r="B10" s="360"/>
      <c r="C10" s="360"/>
      <c r="D10" s="360"/>
      <c r="E10" s="361"/>
      <c r="F10" s="63">
        <v>0.05</v>
      </c>
    </row>
    <row r="11" spans="1:14" x14ac:dyDescent="0.25">
      <c r="A11" s="346" t="s">
        <v>236</v>
      </c>
      <c r="B11" s="346"/>
      <c r="C11" s="346"/>
      <c r="D11" s="346"/>
      <c r="E11" s="346"/>
      <c r="F11" s="61">
        <v>200</v>
      </c>
      <c r="H11" s="71"/>
      <c r="I11" s="71"/>
      <c r="J11" s="71"/>
      <c r="K11" s="71"/>
      <c r="L11" s="71"/>
      <c r="M11" s="71"/>
      <c r="N11" s="71"/>
    </row>
    <row r="12" spans="1:14" x14ac:dyDescent="0.25">
      <c r="A12" s="346" t="s">
        <v>237</v>
      </c>
      <c r="B12" s="346"/>
      <c r="C12" s="346"/>
      <c r="D12" s="346"/>
      <c r="E12" s="346"/>
      <c r="F12" s="61">
        <v>4</v>
      </c>
      <c r="H12" s="71"/>
      <c r="I12" s="71"/>
      <c r="J12" s="71"/>
      <c r="K12" s="71"/>
      <c r="L12" s="71"/>
      <c r="M12" s="71"/>
      <c r="N12" s="71"/>
    </row>
    <row r="13" spans="1:14" x14ac:dyDescent="0.25">
      <c r="A13" s="346" t="s">
        <v>220</v>
      </c>
      <c r="B13" s="346"/>
      <c r="C13" s="346"/>
      <c r="D13" s="346"/>
      <c r="E13" s="346"/>
      <c r="F13" s="59">
        <v>70000</v>
      </c>
    </row>
    <row r="14" spans="1:14" x14ac:dyDescent="0.25">
      <c r="A14" s="359" t="s">
        <v>221</v>
      </c>
      <c r="B14" s="360"/>
      <c r="C14" s="360"/>
      <c r="D14" s="360"/>
      <c r="E14" s="361"/>
      <c r="F14" s="61">
        <v>0</v>
      </c>
    </row>
    <row r="15" spans="1:14" x14ac:dyDescent="0.25">
      <c r="A15" s="362" t="s">
        <v>222</v>
      </c>
      <c r="B15" s="363"/>
      <c r="C15" s="363"/>
      <c r="D15" s="363"/>
      <c r="E15" s="364"/>
      <c r="F15" s="61">
        <v>2</v>
      </c>
    </row>
    <row r="16" spans="1:14" x14ac:dyDescent="0.25">
      <c r="A16" s="351" t="s">
        <v>300</v>
      </c>
      <c r="B16" s="363"/>
      <c r="C16" s="363"/>
      <c r="D16" s="363"/>
      <c r="E16" s="364"/>
      <c r="F16" s="61">
        <v>6</v>
      </c>
    </row>
    <row r="17" spans="1:6" x14ac:dyDescent="0.25">
      <c r="A17" s="359" t="s">
        <v>318</v>
      </c>
      <c r="B17" s="360"/>
      <c r="C17" s="360"/>
      <c r="D17" s="360"/>
      <c r="E17" s="361"/>
      <c r="F17" s="59">
        <v>4500</v>
      </c>
    </row>
    <row r="18" spans="1:6" x14ac:dyDescent="0.25">
      <c r="A18" s="279" t="s">
        <v>239</v>
      </c>
      <c r="B18" s="279"/>
      <c r="C18" s="279"/>
      <c r="D18" s="279"/>
      <c r="E18" s="279"/>
      <c r="F18" s="59">
        <v>4200</v>
      </c>
    </row>
    <row r="19" spans="1:6" x14ac:dyDescent="0.25">
      <c r="A19" s="279" t="s">
        <v>233</v>
      </c>
      <c r="B19" s="279"/>
      <c r="C19" s="279"/>
      <c r="D19" s="279"/>
      <c r="E19" s="279"/>
      <c r="F19" s="59">
        <v>850</v>
      </c>
    </row>
    <row r="20" spans="1:6" x14ac:dyDescent="0.25">
      <c r="A20" s="366" t="s">
        <v>234</v>
      </c>
      <c r="B20" s="366"/>
      <c r="C20" s="366"/>
      <c r="D20" s="366"/>
      <c r="E20" s="366"/>
      <c r="F20" s="72">
        <v>0.05</v>
      </c>
    </row>
    <row r="21" spans="1:6" x14ac:dyDescent="0.25">
      <c r="A21" s="279" t="s">
        <v>235</v>
      </c>
      <c r="B21" s="279"/>
      <c r="C21" s="279"/>
      <c r="D21" s="279"/>
      <c r="E21" s="279"/>
      <c r="F21" s="59">
        <v>220000</v>
      </c>
    </row>
    <row r="22" spans="1:6" x14ac:dyDescent="0.25">
      <c r="A22" s="279" t="s">
        <v>238</v>
      </c>
      <c r="B22" s="279"/>
      <c r="C22" s="279"/>
      <c r="D22" s="279"/>
      <c r="E22" s="279"/>
      <c r="F22" s="72">
        <v>0.63</v>
      </c>
    </row>
    <row r="23" spans="1:6" x14ac:dyDescent="0.25">
      <c r="A23" s="351" t="s">
        <v>176</v>
      </c>
      <c r="B23" s="352"/>
      <c r="C23" s="352"/>
      <c r="D23" s="352"/>
      <c r="E23" s="353"/>
      <c r="F23" s="59">
        <v>1800</v>
      </c>
    </row>
    <row r="24" spans="1:6" x14ac:dyDescent="0.25">
      <c r="A24" s="279" t="s">
        <v>354</v>
      </c>
      <c r="B24" s="279"/>
      <c r="C24" s="279"/>
      <c r="D24" s="279"/>
      <c r="E24" s="279"/>
      <c r="F24" s="59">
        <v>280000</v>
      </c>
    </row>
    <row r="25" spans="1:6" x14ac:dyDescent="0.25">
      <c r="A25" s="370" t="s">
        <v>240</v>
      </c>
      <c r="B25" s="370"/>
      <c r="C25" s="370"/>
      <c r="D25" s="370"/>
      <c r="E25" s="370"/>
      <c r="F25" s="72">
        <v>0.75</v>
      </c>
    </row>
    <row r="26" spans="1:6" x14ac:dyDescent="0.25">
      <c r="A26" s="279" t="s">
        <v>241</v>
      </c>
      <c r="B26" s="279"/>
      <c r="C26" s="279"/>
      <c r="D26" s="279"/>
      <c r="E26" s="279"/>
      <c r="F26" s="59">
        <v>13000</v>
      </c>
    </row>
    <row r="27" spans="1:6" x14ac:dyDescent="0.25">
      <c r="A27" s="351" t="s">
        <v>299</v>
      </c>
      <c r="B27" s="363"/>
      <c r="C27" s="363"/>
      <c r="D27" s="363"/>
      <c r="E27" s="364"/>
      <c r="F27" s="63">
        <v>0.2</v>
      </c>
    </row>
    <row r="28" spans="1:6" x14ac:dyDescent="0.25">
      <c r="A28" s="371" t="s">
        <v>225</v>
      </c>
      <c r="B28" s="371"/>
      <c r="C28" s="371"/>
      <c r="D28" s="371"/>
      <c r="E28" s="371"/>
      <c r="F28" s="59">
        <v>7200</v>
      </c>
    </row>
    <row r="29" spans="1:6" x14ac:dyDescent="0.25">
      <c r="A29" s="359" t="s">
        <v>245</v>
      </c>
      <c r="B29" s="360"/>
      <c r="C29" s="360"/>
      <c r="D29" s="360"/>
      <c r="E29" s="361"/>
      <c r="F29" s="59">
        <v>6730</v>
      </c>
    </row>
    <row r="30" spans="1:6" x14ac:dyDescent="0.25">
      <c r="A30" s="359" t="s">
        <v>251</v>
      </c>
      <c r="B30" s="360"/>
      <c r="C30" s="360"/>
      <c r="D30" s="360"/>
      <c r="E30" s="361"/>
      <c r="F30" s="59">
        <v>320000</v>
      </c>
    </row>
    <row r="31" spans="1:6" x14ac:dyDescent="0.25">
      <c r="A31" s="362" t="s">
        <v>238</v>
      </c>
      <c r="B31" s="363"/>
      <c r="C31" s="363"/>
      <c r="D31" s="363"/>
      <c r="E31" s="364"/>
      <c r="F31" s="72">
        <v>0.45</v>
      </c>
    </row>
    <row r="32" spans="1:6" x14ac:dyDescent="0.25">
      <c r="A32" s="362" t="s">
        <v>252</v>
      </c>
      <c r="B32" s="363"/>
      <c r="C32" s="363"/>
      <c r="D32" s="363"/>
      <c r="E32" s="364"/>
      <c r="F32" s="59">
        <v>6200</v>
      </c>
    </row>
    <row r="33" spans="1:7" x14ac:dyDescent="0.25">
      <c r="A33" s="362" t="s">
        <v>253</v>
      </c>
      <c r="B33" s="363"/>
      <c r="C33" s="363"/>
      <c r="D33" s="363"/>
      <c r="E33" s="364"/>
      <c r="F33" s="59">
        <v>1300</v>
      </c>
    </row>
    <row r="34" spans="1:7" x14ac:dyDescent="0.25">
      <c r="A34" s="359" t="s">
        <v>264</v>
      </c>
      <c r="B34" s="360"/>
      <c r="C34" s="360"/>
      <c r="D34" s="360"/>
      <c r="E34" s="361"/>
      <c r="F34" s="59">
        <v>1700</v>
      </c>
    </row>
    <row r="35" spans="1:7" x14ac:dyDescent="0.25">
      <c r="A35" s="351" t="s">
        <v>269</v>
      </c>
      <c r="B35" s="363"/>
      <c r="C35" s="363"/>
      <c r="D35" s="363"/>
      <c r="E35" s="364"/>
      <c r="F35" s="59">
        <v>25000</v>
      </c>
    </row>
    <row r="36" spans="1:7" x14ac:dyDescent="0.25">
      <c r="A36" s="351" t="s">
        <v>301</v>
      </c>
      <c r="B36" s="363"/>
      <c r="C36" s="363"/>
      <c r="D36" s="363"/>
      <c r="E36" s="364"/>
      <c r="F36" s="59">
        <v>10000</v>
      </c>
    </row>
    <row r="37" spans="1:7" x14ac:dyDescent="0.25">
      <c r="A37" s="279" t="s">
        <v>272</v>
      </c>
      <c r="B37" s="279"/>
      <c r="C37" s="279"/>
      <c r="D37" s="279"/>
      <c r="E37" s="279"/>
      <c r="F37" s="73">
        <v>2105</v>
      </c>
      <c r="G37" s="62"/>
    </row>
    <row r="38" spans="1:7" x14ac:dyDescent="0.25">
      <c r="A38" s="279" t="s">
        <v>271</v>
      </c>
      <c r="B38" s="279"/>
      <c r="C38" s="279"/>
      <c r="D38" s="279"/>
      <c r="E38" s="279"/>
      <c r="F38" s="59">
        <v>996.23</v>
      </c>
    </row>
    <row r="39" spans="1:7" x14ac:dyDescent="0.25">
      <c r="A39" s="279" t="s">
        <v>275</v>
      </c>
      <c r="B39" s="279"/>
      <c r="C39" s="279"/>
      <c r="D39" s="279"/>
      <c r="E39" s="279"/>
      <c r="F39" s="74">
        <v>5000</v>
      </c>
    </row>
    <row r="40" spans="1:7" x14ac:dyDescent="0.25">
      <c r="A40" s="279" t="s">
        <v>276</v>
      </c>
      <c r="B40" s="279"/>
      <c r="C40" s="279"/>
      <c r="D40" s="279"/>
      <c r="E40" s="279"/>
      <c r="F40" s="60">
        <v>3715</v>
      </c>
      <c r="G40" s="64"/>
    </row>
    <row r="41" spans="1:7" x14ac:dyDescent="0.25">
      <c r="A41" s="279" t="s">
        <v>302</v>
      </c>
      <c r="B41" s="279"/>
      <c r="C41" s="279"/>
      <c r="D41" s="279"/>
      <c r="E41" s="279"/>
      <c r="F41" s="60">
        <v>7720</v>
      </c>
      <c r="G41" s="64"/>
    </row>
    <row r="42" spans="1:7" x14ac:dyDescent="0.25">
      <c r="A42" s="351" t="s">
        <v>280</v>
      </c>
      <c r="B42" s="352"/>
      <c r="C42" s="352"/>
      <c r="D42" s="352"/>
      <c r="E42" s="353"/>
      <c r="F42" s="60">
        <v>3200</v>
      </c>
      <c r="G42" s="64"/>
    </row>
    <row r="43" spans="1:7" x14ac:dyDescent="0.25">
      <c r="A43" s="40"/>
      <c r="B43" s="40"/>
      <c r="C43" s="40"/>
      <c r="D43" s="40"/>
      <c r="E43" s="40"/>
      <c r="F43" s="40"/>
      <c r="G43" s="64"/>
    </row>
    <row r="44" spans="1:7" x14ac:dyDescent="0.25">
      <c r="A44" s="396" t="s">
        <v>151</v>
      </c>
      <c r="B44" s="397"/>
      <c r="C44" s="398"/>
    </row>
    <row r="45" spans="1:7" x14ac:dyDescent="0.25">
      <c r="A45" s="399"/>
      <c r="B45" s="400"/>
      <c r="C45" s="401"/>
    </row>
    <row r="46" spans="1:7" x14ac:dyDescent="0.25">
      <c r="A46" s="377" t="s">
        <v>152</v>
      </c>
      <c r="B46" s="372"/>
      <c r="C46" s="11">
        <v>15552</v>
      </c>
    </row>
    <row r="47" spans="1:7" x14ac:dyDescent="0.25">
      <c r="A47" s="372" t="s">
        <v>153</v>
      </c>
      <c r="B47" s="372"/>
      <c r="C47" s="11">
        <v>17280</v>
      </c>
    </row>
    <row r="48" spans="1:7" x14ac:dyDescent="0.25">
      <c r="A48" s="373" t="s">
        <v>154</v>
      </c>
      <c r="B48" s="374"/>
      <c r="C48" s="55">
        <v>8640</v>
      </c>
    </row>
    <row r="49" spans="1:5" x14ac:dyDescent="0.25">
      <c r="A49" s="375" t="s">
        <v>155</v>
      </c>
      <c r="B49" s="376"/>
      <c r="C49" s="378">
        <v>6480</v>
      </c>
    </row>
    <row r="50" spans="1:5" x14ac:dyDescent="0.25">
      <c r="A50" s="376"/>
      <c r="B50" s="376"/>
      <c r="C50" s="379"/>
    </row>
    <row r="51" spans="1:5" x14ac:dyDescent="0.25">
      <c r="A51" s="376"/>
      <c r="B51" s="376"/>
      <c r="C51" s="379"/>
    </row>
    <row r="52" spans="1:5" x14ac:dyDescent="0.25">
      <c r="A52" s="376"/>
      <c r="B52" s="376"/>
      <c r="C52" s="379"/>
    </row>
    <row r="53" spans="1:5" x14ac:dyDescent="0.25">
      <c r="A53" s="376"/>
      <c r="B53" s="376"/>
      <c r="C53" s="379"/>
    </row>
    <row r="54" spans="1:5" x14ac:dyDescent="0.25">
      <c r="A54" s="376"/>
      <c r="B54" s="376"/>
      <c r="C54" s="379"/>
    </row>
    <row r="55" spans="1:5" x14ac:dyDescent="0.25">
      <c r="A55" s="376"/>
      <c r="B55" s="376"/>
      <c r="C55" s="379"/>
    </row>
    <row r="56" spans="1:5" x14ac:dyDescent="0.25">
      <c r="A56" s="376"/>
      <c r="B56" s="376"/>
      <c r="C56" s="380"/>
    </row>
    <row r="57" spans="1:5" x14ac:dyDescent="0.25">
      <c r="A57" s="372" t="s">
        <v>156</v>
      </c>
      <c r="B57" s="372"/>
      <c r="C57" s="11">
        <v>15552</v>
      </c>
    </row>
    <row r="58" spans="1:5" x14ac:dyDescent="0.25">
      <c r="A58" s="372" t="s">
        <v>157</v>
      </c>
      <c r="B58" s="372"/>
      <c r="C58" s="11">
        <v>74649.600000000006</v>
      </c>
    </row>
    <row r="59" spans="1:5" x14ac:dyDescent="0.25">
      <c r="A59" s="216"/>
      <c r="B59" s="216"/>
      <c r="C59" s="217"/>
    </row>
    <row r="60" spans="1:5" ht="15" customHeight="1" x14ac:dyDescent="0.25">
      <c r="A60" s="393" t="s">
        <v>158</v>
      </c>
      <c r="B60" s="394"/>
      <c r="C60" s="394"/>
      <c r="D60" s="394"/>
      <c r="E60" s="395"/>
    </row>
    <row r="61" spans="1:5" x14ac:dyDescent="0.25">
      <c r="A61" s="382" t="s">
        <v>159</v>
      </c>
      <c r="B61" s="383"/>
      <c r="C61" s="384"/>
      <c r="D61" s="382" t="s">
        <v>160</v>
      </c>
      <c r="E61" s="384"/>
    </row>
    <row r="62" spans="1:5" x14ac:dyDescent="0.25">
      <c r="A62" s="17" t="s">
        <v>161</v>
      </c>
      <c r="B62" s="17" t="s">
        <v>162</v>
      </c>
      <c r="C62" s="17" t="s">
        <v>163</v>
      </c>
      <c r="D62" s="17" t="s">
        <v>164</v>
      </c>
      <c r="E62" s="17" t="s">
        <v>165</v>
      </c>
    </row>
    <row r="63" spans="1:5" x14ac:dyDescent="0.25">
      <c r="A63" s="11">
        <v>0</v>
      </c>
      <c r="B63" s="11">
        <v>10000</v>
      </c>
      <c r="C63" s="11">
        <v>0</v>
      </c>
      <c r="D63" s="51">
        <v>9</v>
      </c>
      <c r="E63" s="11">
        <v>0</v>
      </c>
    </row>
    <row r="64" spans="1:5" x14ac:dyDescent="0.25">
      <c r="A64" s="11">
        <v>10000</v>
      </c>
      <c r="B64" s="11">
        <v>20000</v>
      </c>
      <c r="C64" s="11">
        <v>900</v>
      </c>
      <c r="D64" s="51">
        <v>14</v>
      </c>
      <c r="E64" s="11">
        <v>10000</v>
      </c>
    </row>
    <row r="65" spans="1:7" x14ac:dyDescent="0.25">
      <c r="A65" s="11">
        <v>20000</v>
      </c>
      <c r="B65" s="11">
        <v>30000</v>
      </c>
      <c r="C65" s="11">
        <v>2300</v>
      </c>
      <c r="D65" s="51">
        <v>19</v>
      </c>
      <c r="E65" s="11">
        <v>20000</v>
      </c>
    </row>
    <row r="66" spans="1:7" x14ac:dyDescent="0.25">
      <c r="A66" s="11">
        <v>30000</v>
      </c>
      <c r="B66" s="11">
        <v>60000</v>
      </c>
      <c r="C66" s="11">
        <v>4200</v>
      </c>
      <c r="D66" s="51">
        <v>23</v>
      </c>
      <c r="E66" s="11">
        <v>30000</v>
      </c>
    </row>
    <row r="67" spans="1:7" x14ac:dyDescent="0.25">
      <c r="A67" s="11">
        <v>60000</v>
      </c>
      <c r="B67" s="11">
        <v>90000</v>
      </c>
      <c r="C67" s="11">
        <v>11100</v>
      </c>
      <c r="D67" s="51">
        <v>27</v>
      </c>
      <c r="E67" s="11">
        <v>60000</v>
      </c>
    </row>
    <row r="68" spans="1:7" x14ac:dyDescent="0.25">
      <c r="A68" s="11">
        <v>90000</v>
      </c>
      <c r="B68" s="11">
        <v>120000</v>
      </c>
      <c r="C68" s="11">
        <v>19200</v>
      </c>
      <c r="D68" s="51">
        <v>31</v>
      </c>
      <c r="E68" s="11">
        <v>90000</v>
      </c>
    </row>
    <row r="69" spans="1:7" x14ac:dyDescent="0.25">
      <c r="A69" s="11">
        <v>120000</v>
      </c>
      <c r="B69" s="44" t="s">
        <v>166</v>
      </c>
      <c r="C69" s="11">
        <v>28500</v>
      </c>
      <c r="D69" s="51">
        <v>35</v>
      </c>
      <c r="E69" s="11">
        <v>120000</v>
      </c>
    </row>
    <row r="71" spans="1:7" x14ac:dyDescent="0.25">
      <c r="A71" s="388" t="s">
        <v>132</v>
      </c>
      <c r="B71" s="389"/>
      <c r="C71" s="389"/>
      <c r="D71" s="389"/>
      <c r="E71" s="389"/>
      <c r="F71" s="389"/>
      <c r="G71" s="390"/>
    </row>
    <row r="72" spans="1:7" x14ac:dyDescent="0.25">
      <c r="A72" s="391" t="s">
        <v>167</v>
      </c>
      <c r="B72" s="391"/>
      <c r="C72" s="391"/>
      <c r="D72" s="391"/>
      <c r="E72" s="392" t="s">
        <v>134</v>
      </c>
      <c r="F72" s="392" t="s">
        <v>135</v>
      </c>
      <c r="G72" s="392" t="s">
        <v>168</v>
      </c>
    </row>
    <row r="73" spans="1:7" x14ac:dyDescent="0.25">
      <c r="A73" s="358" t="s">
        <v>169</v>
      </c>
      <c r="B73" s="358"/>
      <c r="C73" s="358"/>
      <c r="D73" s="358"/>
      <c r="E73" s="56"/>
      <c r="F73" s="57"/>
      <c r="G73" s="58"/>
    </row>
    <row r="74" spans="1:7" x14ac:dyDescent="0.25">
      <c r="A74" s="358" t="s">
        <v>170</v>
      </c>
      <c r="B74" s="358"/>
      <c r="C74" s="358"/>
      <c r="D74" s="358"/>
      <c r="E74" s="56"/>
      <c r="F74" s="57"/>
      <c r="G74" s="58"/>
    </row>
    <row r="75" spans="1:7" x14ac:dyDescent="0.25">
      <c r="A75" s="279" t="s">
        <v>265</v>
      </c>
      <c r="B75" s="279"/>
      <c r="C75" s="279"/>
      <c r="D75" s="279"/>
      <c r="E75" s="75">
        <v>10</v>
      </c>
      <c r="F75" s="76" t="s">
        <v>266</v>
      </c>
      <c r="G75" s="59">
        <f>+F34</f>
        <v>1700</v>
      </c>
    </row>
    <row r="76" spans="1:7" x14ac:dyDescent="0.25">
      <c r="A76" s="279" t="s">
        <v>267</v>
      </c>
      <c r="B76" s="279"/>
      <c r="C76" s="279"/>
      <c r="D76" s="279"/>
      <c r="E76" s="75" t="s">
        <v>270</v>
      </c>
      <c r="F76" s="76" t="s">
        <v>268</v>
      </c>
      <c r="G76" s="59">
        <f>+F35-F36</f>
        <v>15000</v>
      </c>
    </row>
    <row r="77" spans="1:7" x14ac:dyDescent="0.25">
      <c r="A77" s="351" t="s">
        <v>171</v>
      </c>
      <c r="B77" s="352"/>
      <c r="C77" s="352"/>
      <c r="D77" s="353"/>
      <c r="E77" s="75"/>
      <c r="F77" s="76"/>
      <c r="G77" s="117">
        <f>SUM(G75:G76)</f>
        <v>16700</v>
      </c>
    </row>
    <row r="78" spans="1:7" x14ac:dyDescent="0.25">
      <c r="A78" s="346" t="s">
        <v>172</v>
      </c>
      <c r="B78" s="346"/>
      <c r="C78" s="346"/>
      <c r="D78" s="346"/>
      <c r="E78" s="75"/>
      <c r="F78" s="76"/>
      <c r="G78" s="117">
        <f>SUM(G77:G77)</f>
        <v>16700</v>
      </c>
    </row>
    <row r="79" spans="1:7" x14ac:dyDescent="0.25">
      <c r="A79" s="358" t="s">
        <v>173</v>
      </c>
      <c r="B79" s="358"/>
      <c r="C79" s="358"/>
      <c r="D79" s="358"/>
      <c r="E79" s="56"/>
      <c r="F79" s="57"/>
      <c r="G79" s="58"/>
    </row>
    <row r="80" spans="1:7" x14ac:dyDescent="0.25">
      <c r="A80" s="279" t="s">
        <v>174</v>
      </c>
      <c r="B80" s="279"/>
      <c r="C80" s="279"/>
      <c r="D80" s="279"/>
      <c r="E80" s="75">
        <v>4</v>
      </c>
      <c r="F80" s="76" t="s">
        <v>175</v>
      </c>
      <c r="G80" s="59">
        <f>+F18*F9</f>
        <v>50400</v>
      </c>
    </row>
    <row r="81" spans="1:7" x14ac:dyDescent="0.25">
      <c r="A81" s="351" t="s">
        <v>176</v>
      </c>
      <c r="B81" s="352"/>
      <c r="C81" s="352"/>
      <c r="D81" s="353"/>
      <c r="E81" s="75">
        <v>4</v>
      </c>
      <c r="F81" s="118" t="s">
        <v>177</v>
      </c>
      <c r="G81" s="59">
        <f>+F23</f>
        <v>1800</v>
      </c>
    </row>
    <row r="82" spans="1:7" x14ac:dyDescent="0.25">
      <c r="A82" s="351" t="s">
        <v>254</v>
      </c>
      <c r="B82" s="352"/>
      <c r="C82" s="352"/>
      <c r="D82" s="353"/>
      <c r="E82" s="75">
        <v>9</v>
      </c>
      <c r="F82" s="76" t="s">
        <v>263</v>
      </c>
      <c r="G82" s="59">
        <f>+F9*F32</f>
        <v>74400</v>
      </c>
    </row>
    <row r="83" spans="1:7" x14ac:dyDescent="0.25">
      <c r="A83" s="279" t="s">
        <v>178</v>
      </c>
      <c r="B83" s="279"/>
      <c r="C83" s="279"/>
      <c r="D83" s="279"/>
      <c r="E83" s="75"/>
      <c r="F83" s="29"/>
      <c r="G83" s="117">
        <f>SUM(G80:G82)</f>
        <v>126600</v>
      </c>
    </row>
    <row r="84" spans="1:7" x14ac:dyDescent="0.25">
      <c r="A84" s="367"/>
      <c r="B84" s="368"/>
      <c r="C84" s="368"/>
      <c r="D84" s="368"/>
      <c r="E84" s="368"/>
      <c r="F84" s="368"/>
      <c r="G84" s="369"/>
    </row>
    <row r="85" spans="1:7" x14ac:dyDescent="0.25">
      <c r="A85" s="351" t="str">
        <f>+A81</f>
        <v>Impuesto inmobiliario anual</v>
      </c>
      <c r="B85" s="352"/>
      <c r="C85" s="352"/>
      <c r="D85" s="353"/>
      <c r="E85" s="75">
        <v>4</v>
      </c>
      <c r="F85" s="76" t="s">
        <v>179</v>
      </c>
      <c r="G85" s="114">
        <f>-F23</f>
        <v>-1800</v>
      </c>
    </row>
    <row r="86" spans="1:7" x14ac:dyDescent="0.25">
      <c r="A86" s="279" t="s">
        <v>180</v>
      </c>
      <c r="B86" s="279"/>
      <c r="C86" s="279"/>
      <c r="D86" s="279"/>
      <c r="E86" s="75" t="s">
        <v>258</v>
      </c>
      <c r="F86" s="76" t="s">
        <v>181</v>
      </c>
      <c r="G86" s="59">
        <f>-((F21*F22)/F11)*F12</f>
        <v>-2772</v>
      </c>
    </row>
    <row r="87" spans="1:7" x14ac:dyDescent="0.25">
      <c r="A87" s="279" t="s">
        <v>182</v>
      </c>
      <c r="B87" s="279"/>
      <c r="C87" s="279"/>
      <c r="D87" s="279"/>
      <c r="E87" s="75" t="s">
        <v>259</v>
      </c>
      <c r="F87" s="76" t="s">
        <v>183</v>
      </c>
      <c r="G87" s="59">
        <f>-G83*F20</f>
        <v>-6330</v>
      </c>
    </row>
    <row r="88" spans="1:7" x14ac:dyDescent="0.25">
      <c r="A88" s="351" t="s">
        <v>255</v>
      </c>
      <c r="B88" s="352"/>
      <c r="C88" s="352"/>
      <c r="D88" s="353"/>
      <c r="E88" s="75" t="s">
        <v>260</v>
      </c>
      <c r="F88" s="76" t="s">
        <v>181</v>
      </c>
      <c r="G88" s="59">
        <f>-((F30*F31)/F11)*F12</f>
        <v>-2880</v>
      </c>
    </row>
    <row r="89" spans="1:7" x14ac:dyDescent="0.25">
      <c r="A89" s="351" t="s">
        <v>256</v>
      </c>
      <c r="B89" s="352"/>
      <c r="C89" s="352"/>
      <c r="D89" s="353"/>
      <c r="E89" s="75">
        <v>9</v>
      </c>
      <c r="F89" s="76" t="s">
        <v>179</v>
      </c>
      <c r="G89" s="59">
        <f>-F9*F33</f>
        <v>-15600</v>
      </c>
    </row>
    <row r="90" spans="1:7" x14ac:dyDescent="0.25">
      <c r="A90" s="346" t="s">
        <v>184</v>
      </c>
      <c r="B90" s="346"/>
      <c r="C90" s="346"/>
      <c r="D90" s="346"/>
      <c r="E90" s="75"/>
      <c r="F90" s="76"/>
      <c r="G90" s="117">
        <f>SUM(G83:G89)</f>
        <v>97218</v>
      </c>
    </row>
    <row r="91" spans="1:7" x14ac:dyDescent="0.25">
      <c r="A91" s="358" t="s">
        <v>185</v>
      </c>
      <c r="B91" s="358"/>
      <c r="C91" s="358"/>
      <c r="D91" s="358"/>
      <c r="E91" s="56"/>
      <c r="F91" s="57"/>
      <c r="G91" s="58"/>
    </row>
    <row r="92" spans="1:7" x14ac:dyDescent="0.25">
      <c r="A92" s="279" t="s">
        <v>186</v>
      </c>
      <c r="B92" s="279"/>
      <c r="C92" s="279"/>
      <c r="D92" s="279"/>
      <c r="E92" s="75" t="s">
        <v>304</v>
      </c>
      <c r="F92" s="76" t="s">
        <v>187</v>
      </c>
      <c r="G92" s="59">
        <f>+F17*F9+F17</f>
        <v>58500</v>
      </c>
    </row>
    <row r="93" spans="1:7" x14ac:dyDescent="0.25">
      <c r="A93" s="279" t="s">
        <v>188</v>
      </c>
      <c r="B93" s="279"/>
      <c r="C93" s="279"/>
      <c r="D93" s="279"/>
      <c r="E93" s="75">
        <v>1</v>
      </c>
      <c r="F93" s="76" t="s">
        <v>143</v>
      </c>
      <c r="G93" s="59">
        <f>+F13</f>
        <v>70000</v>
      </c>
    </row>
    <row r="94" spans="1:7" x14ac:dyDescent="0.25">
      <c r="A94" s="279" t="s">
        <v>189</v>
      </c>
      <c r="B94" s="371"/>
      <c r="C94" s="371"/>
      <c r="D94" s="371"/>
      <c r="E94" s="75"/>
      <c r="F94" s="76"/>
      <c r="G94" s="117">
        <f>SUM(G92:G93)</f>
        <v>128500</v>
      </c>
    </row>
    <row r="95" spans="1:7" x14ac:dyDescent="0.25">
      <c r="A95" s="367"/>
      <c r="B95" s="368"/>
      <c r="C95" s="368"/>
      <c r="D95" s="368"/>
      <c r="E95" s="368"/>
      <c r="F95" s="368"/>
      <c r="G95" s="369"/>
    </row>
    <row r="96" spans="1:7" x14ac:dyDescent="0.25">
      <c r="A96" s="279" t="s">
        <v>325</v>
      </c>
      <c r="B96" s="279"/>
      <c r="C96" s="279"/>
      <c r="D96" s="279"/>
      <c r="E96" s="75" t="s">
        <v>242</v>
      </c>
      <c r="F96" s="76" t="s">
        <v>190</v>
      </c>
      <c r="G96" s="59">
        <f>-G123</f>
        <v>-4000</v>
      </c>
    </row>
    <row r="97" spans="1:7" x14ac:dyDescent="0.25">
      <c r="A97" s="279" t="s">
        <v>326</v>
      </c>
      <c r="B97" s="279"/>
      <c r="C97" s="279"/>
      <c r="D97" s="279"/>
      <c r="E97" s="75" t="s">
        <v>243</v>
      </c>
      <c r="F97" s="76" t="s">
        <v>191</v>
      </c>
      <c r="G97" s="59">
        <f>-G125</f>
        <v>-7200</v>
      </c>
    </row>
    <row r="98" spans="1:7" x14ac:dyDescent="0.25">
      <c r="A98" s="346" t="s">
        <v>192</v>
      </c>
      <c r="B98" s="346"/>
      <c r="C98" s="346"/>
      <c r="D98" s="346"/>
      <c r="E98" s="75"/>
      <c r="F98" s="76"/>
      <c r="G98" s="117">
        <f>SUM(G94:G97)</f>
        <v>117300</v>
      </c>
    </row>
    <row r="99" spans="1:7" x14ac:dyDescent="0.25">
      <c r="A99" s="346" t="s">
        <v>193</v>
      </c>
      <c r="B99" s="346"/>
      <c r="C99" s="346"/>
      <c r="D99" s="346"/>
      <c r="E99" s="75"/>
      <c r="F99" s="76"/>
      <c r="G99" s="117">
        <f>+G98+G90+G78</f>
        <v>231218</v>
      </c>
    </row>
    <row r="100" spans="1:7" x14ac:dyDescent="0.25">
      <c r="A100" s="358" t="s">
        <v>194</v>
      </c>
      <c r="B100" s="358"/>
      <c r="C100" s="358"/>
      <c r="D100" s="358"/>
      <c r="E100" s="52"/>
      <c r="F100" s="52"/>
      <c r="G100" s="58"/>
    </row>
    <row r="101" spans="1:7" ht="30" x14ac:dyDescent="0.25">
      <c r="A101" s="288" t="s">
        <v>195</v>
      </c>
      <c r="B101" s="288"/>
      <c r="C101" s="288"/>
      <c r="D101" s="288"/>
      <c r="E101" s="111" t="s">
        <v>274</v>
      </c>
      <c r="F101" s="112" t="s">
        <v>196</v>
      </c>
      <c r="G101" s="116">
        <f>-G136</f>
        <v>-996.23</v>
      </c>
    </row>
    <row r="102" spans="1:7" x14ac:dyDescent="0.25">
      <c r="A102" s="279" t="s">
        <v>197</v>
      </c>
      <c r="B102" s="279"/>
      <c r="C102" s="279"/>
      <c r="D102" s="279"/>
      <c r="E102" s="75">
        <v>15</v>
      </c>
      <c r="F102" s="76" t="s">
        <v>198</v>
      </c>
      <c r="G102" s="60">
        <f>-F41</f>
        <v>-7720</v>
      </c>
    </row>
    <row r="103" spans="1:7" x14ac:dyDescent="0.25">
      <c r="A103" s="279" t="s">
        <v>199</v>
      </c>
      <c r="B103" s="279"/>
      <c r="C103" s="279"/>
      <c r="D103" s="279"/>
      <c r="E103" s="75">
        <v>13</v>
      </c>
      <c r="F103" s="76" t="s">
        <v>200</v>
      </c>
      <c r="G103" s="114">
        <f>-F39</f>
        <v>-5000</v>
      </c>
    </row>
    <row r="104" spans="1:7" x14ac:dyDescent="0.25">
      <c r="A104" s="279" t="s">
        <v>201</v>
      </c>
      <c r="B104" s="279"/>
      <c r="C104" s="279"/>
      <c r="D104" s="279"/>
      <c r="E104" s="75" t="s">
        <v>278</v>
      </c>
      <c r="F104" s="76" t="s">
        <v>202</v>
      </c>
      <c r="G104" s="60">
        <f>-C46</f>
        <v>-15552</v>
      </c>
    </row>
    <row r="105" spans="1:7" x14ac:dyDescent="0.25">
      <c r="A105" s="346" t="s">
        <v>319</v>
      </c>
      <c r="B105" s="346"/>
      <c r="C105" s="346"/>
      <c r="D105" s="346"/>
      <c r="E105" s="346"/>
      <c r="F105" s="346"/>
      <c r="G105" s="77">
        <f>SUM(G101:G104)</f>
        <v>-29268.23</v>
      </c>
    </row>
    <row r="106" spans="1:7" x14ac:dyDescent="0.25">
      <c r="A106" s="359" t="s">
        <v>203</v>
      </c>
      <c r="B106" s="360"/>
      <c r="C106" s="360"/>
      <c r="D106" s="361"/>
      <c r="E106" s="110"/>
      <c r="F106" s="110"/>
      <c r="G106" s="77">
        <f>+G99+G105</f>
        <v>201949.77</v>
      </c>
    </row>
    <row r="107" spans="1:7" x14ac:dyDescent="0.25">
      <c r="A107" s="279" t="s">
        <v>281</v>
      </c>
      <c r="B107" s="279"/>
      <c r="C107" s="279"/>
      <c r="D107" s="279"/>
      <c r="E107" s="75">
        <v>16</v>
      </c>
      <c r="F107" s="76" t="s">
        <v>204</v>
      </c>
      <c r="G107" s="115">
        <f>-F42</f>
        <v>-3200</v>
      </c>
    </row>
    <row r="108" spans="1:7" x14ac:dyDescent="0.25">
      <c r="A108" s="279" t="s">
        <v>205</v>
      </c>
      <c r="B108" s="279"/>
      <c r="C108" s="279"/>
      <c r="D108" s="279"/>
      <c r="E108" s="75" t="s">
        <v>247</v>
      </c>
      <c r="F108" s="76" t="s">
        <v>206</v>
      </c>
      <c r="G108" s="60">
        <f>-G128</f>
        <v>-2692</v>
      </c>
    </row>
    <row r="109" spans="1:7" x14ac:dyDescent="0.25">
      <c r="A109" s="358" t="s">
        <v>207</v>
      </c>
      <c r="B109" s="358"/>
      <c r="C109" s="358"/>
      <c r="D109" s="358"/>
      <c r="E109" s="358"/>
      <c r="F109" s="358"/>
      <c r="G109" s="53">
        <f>SUM(G106:G108)</f>
        <v>196057.77</v>
      </c>
    </row>
    <row r="110" spans="1:7" x14ac:dyDescent="0.25">
      <c r="A110" s="358" t="s">
        <v>208</v>
      </c>
      <c r="B110" s="358"/>
      <c r="C110" s="358"/>
      <c r="D110" s="358"/>
      <c r="E110" s="358"/>
      <c r="F110" s="358"/>
      <c r="G110" s="53"/>
    </row>
    <row r="111" spans="1:7" x14ac:dyDescent="0.25">
      <c r="A111" s="381" t="s">
        <v>209</v>
      </c>
      <c r="B111" s="381"/>
      <c r="C111" s="381"/>
      <c r="D111" s="381"/>
      <c r="E111" s="78"/>
      <c r="F111" s="113" t="s">
        <v>210</v>
      </c>
      <c r="G111" s="79">
        <f>-C46</f>
        <v>-15552</v>
      </c>
    </row>
    <row r="112" spans="1:7" x14ac:dyDescent="0.25">
      <c r="A112" s="371" t="s">
        <v>212</v>
      </c>
      <c r="B112" s="371"/>
      <c r="C112" s="371"/>
      <c r="D112" s="371"/>
      <c r="E112" s="75" t="s">
        <v>223</v>
      </c>
      <c r="F112" s="113" t="s">
        <v>211</v>
      </c>
      <c r="G112" s="79">
        <f>-(C48+((C48/F9)*F16))</f>
        <v>-12960</v>
      </c>
    </row>
    <row r="113" spans="1:7" x14ac:dyDescent="0.25">
      <c r="A113" s="279" t="s">
        <v>213</v>
      </c>
      <c r="B113" s="371"/>
      <c r="C113" s="371"/>
      <c r="D113" s="371"/>
      <c r="E113" s="113"/>
      <c r="F113" s="113" t="s">
        <v>214</v>
      </c>
      <c r="G113" s="79">
        <f>-G92</f>
        <v>-58500</v>
      </c>
    </row>
    <row r="114" spans="1:7" x14ac:dyDescent="0.25">
      <c r="A114" s="346" t="s">
        <v>215</v>
      </c>
      <c r="B114" s="346"/>
      <c r="C114" s="346"/>
      <c r="D114" s="346"/>
      <c r="E114" s="110"/>
      <c r="F114" s="110"/>
      <c r="G114" s="77">
        <f>SUM(G111:G113)</f>
        <v>-87012</v>
      </c>
    </row>
    <row r="115" spans="1:7" x14ac:dyDescent="0.25">
      <c r="A115" s="346" t="s">
        <v>216</v>
      </c>
      <c r="B115" s="346"/>
      <c r="C115" s="346"/>
      <c r="D115" s="346"/>
      <c r="E115" s="110"/>
      <c r="F115" s="110"/>
      <c r="G115" s="77">
        <f>G109+G114</f>
        <v>109045.76999999999</v>
      </c>
    </row>
    <row r="116" spans="1:7" x14ac:dyDescent="0.25">
      <c r="A116" s="358" t="s">
        <v>217</v>
      </c>
      <c r="B116" s="358"/>
      <c r="C116" s="358"/>
      <c r="D116" s="358"/>
      <c r="E116" s="164" t="s">
        <v>303</v>
      </c>
      <c r="F116" s="57" t="s">
        <v>218</v>
      </c>
      <c r="G116" s="132">
        <f>+C68+((G115-A68)*D68%)</f>
        <v>25104.188699999999</v>
      </c>
    </row>
    <row r="118" spans="1:7" x14ac:dyDescent="0.25">
      <c r="A118" s="385" t="s">
        <v>101</v>
      </c>
      <c r="B118" s="386"/>
      <c r="C118" s="386"/>
      <c r="D118" s="386"/>
      <c r="E118" s="386"/>
      <c r="F118" s="386"/>
      <c r="G118" s="387"/>
    </row>
    <row r="119" spans="1:7" x14ac:dyDescent="0.25">
      <c r="A119" s="351" t="s">
        <v>231</v>
      </c>
      <c r="B119" s="352"/>
      <c r="C119" s="352"/>
      <c r="D119" s="352"/>
      <c r="E119" s="352"/>
      <c r="F119" s="353"/>
      <c r="G119" s="59"/>
    </row>
    <row r="120" spans="1:7" x14ac:dyDescent="0.25">
      <c r="A120" s="351" t="s">
        <v>320</v>
      </c>
      <c r="B120" s="352"/>
      <c r="C120" s="352"/>
      <c r="D120" s="352"/>
      <c r="E120" s="352"/>
      <c r="F120" s="353"/>
      <c r="G120" s="59">
        <f>+C48/F9*F16</f>
        <v>4320</v>
      </c>
    </row>
    <row r="121" spans="1:7" x14ac:dyDescent="0.25">
      <c r="A121" s="351" t="s">
        <v>232</v>
      </c>
      <c r="B121" s="352"/>
      <c r="C121" s="352"/>
      <c r="D121" s="352"/>
      <c r="E121" s="352"/>
      <c r="F121" s="353"/>
      <c r="G121" s="59">
        <f>+C48</f>
        <v>8640</v>
      </c>
    </row>
    <row r="122" spans="1:7" x14ac:dyDescent="0.25">
      <c r="A122" s="351" t="s">
        <v>323</v>
      </c>
      <c r="B122" s="352"/>
      <c r="C122" s="352"/>
      <c r="D122" s="352"/>
      <c r="E122" s="352"/>
      <c r="F122" s="353"/>
      <c r="G122" s="59">
        <f>+F24*F25*F27</f>
        <v>42000</v>
      </c>
    </row>
    <row r="123" spans="1:7" x14ac:dyDescent="0.25">
      <c r="A123" s="351" t="s">
        <v>224</v>
      </c>
      <c r="B123" s="352"/>
      <c r="C123" s="352"/>
      <c r="D123" s="352"/>
      <c r="E123" s="352"/>
      <c r="F123" s="353"/>
      <c r="G123" s="29">
        <f>20000*F27</f>
        <v>4000</v>
      </c>
    </row>
    <row r="124" spans="1:7" x14ac:dyDescent="0.25">
      <c r="A124" s="351" t="s">
        <v>324</v>
      </c>
      <c r="B124" s="352"/>
      <c r="C124" s="352"/>
      <c r="D124" s="352"/>
      <c r="E124" s="352"/>
      <c r="F124" s="353"/>
      <c r="G124" s="59">
        <f>+F26*F25</f>
        <v>9750</v>
      </c>
    </row>
    <row r="125" spans="1:7" x14ac:dyDescent="0.25">
      <c r="A125" s="351" t="s">
        <v>225</v>
      </c>
      <c r="B125" s="352"/>
      <c r="C125" s="352"/>
      <c r="D125" s="352"/>
      <c r="E125" s="352"/>
      <c r="F125" s="353"/>
      <c r="G125" s="59">
        <f>+F28</f>
        <v>7200</v>
      </c>
    </row>
    <row r="126" spans="1:7" x14ac:dyDescent="0.25">
      <c r="A126" s="351" t="s">
        <v>244</v>
      </c>
      <c r="B126" s="352"/>
      <c r="C126" s="352"/>
      <c r="D126" s="352"/>
      <c r="E126" s="352"/>
      <c r="F126" s="353"/>
      <c r="G126" s="59">
        <v>0</v>
      </c>
    </row>
    <row r="127" spans="1:7" x14ac:dyDescent="0.25">
      <c r="A127" s="346" t="s">
        <v>246</v>
      </c>
      <c r="B127" s="279"/>
      <c r="C127" s="279"/>
      <c r="D127" s="279"/>
      <c r="E127" s="279"/>
      <c r="F127" s="279"/>
      <c r="G127" s="59">
        <f>+F29</f>
        <v>6730</v>
      </c>
    </row>
    <row r="128" spans="1:7" x14ac:dyDescent="0.25">
      <c r="A128" s="279" t="s">
        <v>248</v>
      </c>
      <c r="B128" s="279"/>
      <c r="C128" s="279"/>
      <c r="D128" s="279"/>
      <c r="E128" s="279"/>
      <c r="F128" s="279"/>
      <c r="G128" s="59">
        <f>40%*G127</f>
        <v>2692</v>
      </c>
    </row>
    <row r="129" spans="1:8" x14ac:dyDescent="0.25">
      <c r="A129" s="279" t="s">
        <v>228</v>
      </c>
      <c r="B129" s="279"/>
      <c r="C129" s="279"/>
      <c r="D129" s="279"/>
      <c r="E129" s="279"/>
      <c r="F129" s="279"/>
      <c r="G129" s="59">
        <f>+G106*F10</f>
        <v>10097.488499999999</v>
      </c>
    </row>
    <row r="130" spans="1:8" x14ac:dyDescent="0.25">
      <c r="A130" s="279" t="s">
        <v>250</v>
      </c>
      <c r="B130" s="279"/>
      <c r="C130" s="279"/>
      <c r="D130" s="279"/>
      <c r="E130" s="279"/>
      <c r="F130" s="279"/>
      <c r="G130" s="59">
        <f>+G127-G128</f>
        <v>4038</v>
      </c>
    </row>
    <row r="131" spans="1:8" x14ac:dyDescent="0.25">
      <c r="A131" s="279" t="s">
        <v>257</v>
      </c>
      <c r="B131" s="279"/>
      <c r="C131" s="279"/>
      <c r="D131" s="279"/>
      <c r="E131" s="279"/>
      <c r="F131" s="279"/>
      <c r="G131" s="59">
        <f>+((F21*F22)/F11)*F12</f>
        <v>2772</v>
      </c>
    </row>
    <row r="132" spans="1:8" x14ac:dyDescent="0.25">
      <c r="A132" s="279" t="s">
        <v>261</v>
      </c>
      <c r="B132" s="279"/>
      <c r="C132" s="279"/>
      <c r="D132" s="279"/>
      <c r="E132" s="279"/>
      <c r="F132" s="279"/>
      <c r="G132" s="29">
        <f>+G83*F10</f>
        <v>6330</v>
      </c>
    </row>
    <row r="133" spans="1:8" x14ac:dyDescent="0.25">
      <c r="A133" s="279" t="s">
        <v>262</v>
      </c>
      <c r="B133" s="279"/>
      <c r="C133" s="279"/>
      <c r="D133" s="279"/>
      <c r="E133" s="279"/>
      <c r="F133" s="279"/>
      <c r="G133" s="29">
        <f>+(F30*F31)/F11*F12</f>
        <v>2880</v>
      </c>
    </row>
    <row r="134" spans="1:8" x14ac:dyDescent="0.25">
      <c r="A134" s="279" t="s">
        <v>321</v>
      </c>
      <c r="B134" s="279"/>
      <c r="C134" s="279"/>
      <c r="D134" s="279"/>
      <c r="E134" s="279"/>
      <c r="F134" s="279"/>
      <c r="G134" s="59">
        <f>+F35-F36</f>
        <v>15000</v>
      </c>
    </row>
    <row r="135" spans="1:8" x14ac:dyDescent="0.25">
      <c r="A135" s="279" t="s">
        <v>273</v>
      </c>
      <c r="B135" s="279"/>
      <c r="C135" s="279"/>
      <c r="D135" s="279"/>
      <c r="E135" s="279"/>
      <c r="F135" s="279"/>
      <c r="G135" s="59">
        <f>+F37</f>
        <v>2105</v>
      </c>
    </row>
    <row r="136" spans="1:8" ht="14.45" customHeight="1" x14ac:dyDescent="0.25">
      <c r="A136" s="365" t="s">
        <v>226</v>
      </c>
      <c r="B136" s="365"/>
      <c r="C136" s="365"/>
      <c r="D136" s="365"/>
      <c r="E136" s="365"/>
      <c r="F136" s="365"/>
      <c r="G136" s="59">
        <f>+F38</f>
        <v>996.23</v>
      </c>
    </row>
    <row r="137" spans="1:8" x14ac:dyDescent="0.25">
      <c r="A137" s="279" t="s">
        <v>227</v>
      </c>
      <c r="B137" s="279"/>
      <c r="C137" s="279"/>
      <c r="D137" s="279"/>
      <c r="E137" s="279"/>
      <c r="F137" s="279"/>
      <c r="G137" s="73">
        <f>+G135-G136</f>
        <v>1108.77</v>
      </c>
    </row>
    <row r="138" spans="1:8" x14ac:dyDescent="0.25">
      <c r="A138" s="355" t="s">
        <v>279</v>
      </c>
      <c r="B138" s="356"/>
      <c r="C138" s="356"/>
      <c r="D138" s="356"/>
      <c r="E138" s="356"/>
      <c r="F138" s="356"/>
      <c r="G138" s="357"/>
      <c r="H138" s="7"/>
    </row>
    <row r="139" spans="1:8" x14ac:dyDescent="0.25">
      <c r="A139" s="354" t="s">
        <v>277</v>
      </c>
      <c r="B139" s="354"/>
      <c r="C139" s="354"/>
      <c r="D139" s="354"/>
      <c r="E139" s="354"/>
      <c r="F139" s="354"/>
      <c r="G139" s="59">
        <f>+F40*F9+F40</f>
        <v>48295</v>
      </c>
      <c r="H139" s="7"/>
    </row>
    <row r="140" spans="1:8" x14ac:dyDescent="0.25">
      <c r="A140" s="279" t="s">
        <v>282</v>
      </c>
      <c r="B140" s="279"/>
      <c r="C140" s="279"/>
      <c r="D140" s="279"/>
      <c r="E140" s="279"/>
      <c r="F140" s="279"/>
      <c r="G140" s="74">
        <f>+F42</f>
        <v>3200</v>
      </c>
      <c r="H140" s="7"/>
    </row>
    <row r="141" spans="1:8" x14ac:dyDescent="0.25">
      <c r="A141" s="279" t="s">
        <v>229</v>
      </c>
      <c r="B141" s="279"/>
      <c r="C141" s="279"/>
      <c r="D141" s="279"/>
      <c r="E141" s="279"/>
      <c r="F141" s="279"/>
      <c r="G141" s="119">
        <f>+G106*F10</f>
        <v>10097.488499999999</v>
      </c>
      <c r="H141" s="7"/>
    </row>
    <row r="142" spans="1:8" x14ac:dyDescent="0.25">
      <c r="A142" s="279" t="s">
        <v>230</v>
      </c>
      <c r="B142" s="279"/>
      <c r="C142" s="279"/>
      <c r="D142" s="279"/>
      <c r="E142" s="279"/>
      <c r="F142" s="279"/>
      <c r="G142" s="59">
        <v>0</v>
      </c>
    </row>
    <row r="143" spans="1:8" x14ac:dyDescent="0.25">
      <c r="A143" s="359" t="s">
        <v>305</v>
      </c>
      <c r="B143" s="352"/>
      <c r="C143" s="352"/>
      <c r="D143" s="352"/>
      <c r="E143" s="352"/>
      <c r="F143" s="353"/>
      <c r="G143" s="59">
        <f>+F9*F17+F17</f>
        <v>58500</v>
      </c>
    </row>
    <row r="144" spans="1:8" x14ac:dyDescent="0.25">
      <c r="A144" s="279" t="s">
        <v>330</v>
      </c>
      <c r="B144" s="279"/>
      <c r="C144" s="279"/>
      <c r="D144" s="279"/>
      <c r="E144" s="279"/>
      <c r="F144" s="279"/>
      <c r="G144" s="29">
        <f>+G116</f>
        <v>25104.188699999999</v>
      </c>
    </row>
    <row r="145" spans="1:7" x14ac:dyDescent="0.25">
      <c r="A145" s="20"/>
      <c r="B145" s="20"/>
      <c r="C145" s="20"/>
      <c r="D145" s="20"/>
      <c r="E145" s="20"/>
      <c r="F145" s="20"/>
      <c r="G145" s="20"/>
    </row>
  </sheetData>
  <mergeCells count="120">
    <mergeCell ref="A97:D97"/>
    <mergeCell ref="A143:F143"/>
    <mergeCell ref="A8:F8"/>
    <mergeCell ref="A9:E9"/>
    <mergeCell ref="A110:F110"/>
    <mergeCell ref="A111:D111"/>
    <mergeCell ref="A112:D112"/>
    <mergeCell ref="A113:D113"/>
    <mergeCell ref="A114:D114"/>
    <mergeCell ref="A84:G84"/>
    <mergeCell ref="A44:C45"/>
    <mergeCell ref="A57:B57"/>
    <mergeCell ref="A58:B58"/>
    <mergeCell ref="A61:C61"/>
    <mergeCell ref="D61:E61"/>
    <mergeCell ref="A134:F134"/>
    <mergeCell ref="A101:D101"/>
    <mergeCell ref="A102:D102"/>
    <mergeCell ref="A103:D103"/>
    <mergeCell ref="A104:D104"/>
    <mergeCell ref="A105:F105"/>
    <mergeCell ref="A106:D106"/>
    <mergeCell ref="A109:F109"/>
    <mergeCell ref="A115:D115"/>
    <mergeCell ref="A49:B56"/>
    <mergeCell ref="A1:G1"/>
    <mergeCell ref="A46:B46"/>
    <mergeCell ref="C49:C56"/>
    <mergeCell ref="A17:E17"/>
    <mergeCell ref="A41:E41"/>
    <mergeCell ref="A126:F126"/>
    <mergeCell ref="A127:F127"/>
    <mergeCell ref="A11:E11"/>
    <mergeCell ref="A12:E12"/>
    <mergeCell ref="A22:E22"/>
    <mergeCell ref="A23:E23"/>
    <mergeCell ref="A119:F119"/>
    <mergeCell ref="A13:E13"/>
    <mergeCell ref="A14:E14"/>
    <mergeCell ref="A15:E15"/>
    <mergeCell ref="A107:D107"/>
    <mergeCell ref="A108:D108"/>
    <mergeCell ref="A120:F120"/>
    <mergeCell ref="A121:F121"/>
    <mergeCell ref="A92:D92"/>
    <mergeCell ref="A93:D93"/>
    <mergeCell ref="A94:D94"/>
    <mergeCell ref="A96:D96"/>
    <mergeCell ref="A81:D81"/>
    <mergeCell ref="A136:F136"/>
    <mergeCell ref="A18:E18"/>
    <mergeCell ref="A19:E19"/>
    <mergeCell ref="A20:E20"/>
    <mergeCell ref="A21:E21"/>
    <mergeCell ref="A34:E34"/>
    <mergeCell ref="A35:E35"/>
    <mergeCell ref="A36:E36"/>
    <mergeCell ref="A24:E24"/>
    <mergeCell ref="A133:F133"/>
    <mergeCell ref="A99:D99"/>
    <mergeCell ref="A95:G95"/>
    <mergeCell ref="A128:F128"/>
    <mergeCell ref="A37:E37"/>
    <mergeCell ref="A38:E38"/>
    <mergeCell ref="A25:E25"/>
    <mergeCell ref="A26:E26"/>
    <mergeCell ref="A27:E27"/>
    <mergeCell ref="A28:E28"/>
    <mergeCell ref="A33:E33"/>
    <mergeCell ref="A42:E42"/>
    <mergeCell ref="A47:B47"/>
    <mergeCell ref="A48:B48"/>
    <mergeCell ref="A129:F129"/>
    <mergeCell ref="A10:E10"/>
    <mergeCell ref="A30:E30"/>
    <mergeCell ref="A31:E31"/>
    <mergeCell ref="A32:E32"/>
    <mergeCell ref="A29:E29"/>
    <mergeCell ref="A3:G6"/>
    <mergeCell ref="A16:E16"/>
    <mergeCell ref="A39:E39"/>
    <mergeCell ref="A40:E40"/>
    <mergeCell ref="A72:D72"/>
    <mergeCell ref="A73:D73"/>
    <mergeCell ref="A74:D74"/>
    <mergeCell ref="A75:D75"/>
    <mergeCell ref="A116:D116"/>
    <mergeCell ref="A118:G118"/>
    <mergeCell ref="A100:D100"/>
    <mergeCell ref="A122:F122"/>
    <mergeCell ref="A76:D76"/>
    <mergeCell ref="A82:D82"/>
    <mergeCell ref="A77:D77"/>
    <mergeCell ref="A85:D85"/>
    <mergeCell ref="A79:D79"/>
    <mergeCell ref="A80:D80"/>
    <mergeCell ref="A60:E60"/>
    <mergeCell ref="A142:F142"/>
    <mergeCell ref="A144:F144"/>
    <mergeCell ref="A140:F140"/>
    <mergeCell ref="A88:D88"/>
    <mergeCell ref="A89:D89"/>
    <mergeCell ref="A78:D78"/>
    <mergeCell ref="A139:F139"/>
    <mergeCell ref="A138:G138"/>
    <mergeCell ref="A123:F123"/>
    <mergeCell ref="A124:F124"/>
    <mergeCell ref="A86:D86"/>
    <mergeCell ref="A87:D87"/>
    <mergeCell ref="A141:F141"/>
    <mergeCell ref="A125:F125"/>
    <mergeCell ref="A83:D83"/>
    <mergeCell ref="A91:D91"/>
    <mergeCell ref="A98:D98"/>
    <mergeCell ref="A130:F130"/>
    <mergeCell ref="A90:D90"/>
    <mergeCell ref="A131:F131"/>
    <mergeCell ref="A132:F132"/>
    <mergeCell ref="A137:F137"/>
    <mergeCell ref="A135:F135"/>
  </mergeCells>
  <phoneticPr fontId="0" type="noConversion"/>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&amp;L&amp;"-,Negrita"&amp;K00-045GUÍA DE TRABAJOS PRÁCTICOS.
Unidad V&amp;R&amp;"-,Negrita"&amp;K00-046Carolina, Arzubi</oddHeader>
    <oddFooter>&amp;L&amp;G &amp;C&amp;"-,Negrita"&amp;K00-048UCC. FACEA. 
IMPUESTOS I. Cát. "B"&amp;R&amp;"-,Negrita"&amp;K00-048Página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5.01</vt:lpstr>
      <vt:lpstr>5.02</vt:lpstr>
      <vt:lpstr>5.03</vt:lpstr>
      <vt:lpstr>5.04</vt:lpstr>
      <vt:lpstr>5.05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caro arzubi</cp:lastModifiedBy>
  <cp:lastPrinted>2014-03-26T21:32:50Z</cp:lastPrinted>
  <dcterms:created xsi:type="dcterms:W3CDTF">2013-12-27T15:56:41Z</dcterms:created>
  <dcterms:modified xsi:type="dcterms:W3CDTF">2014-06-24T01:09:45Z</dcterms:modified>
</cp:coreProperties>
</file>