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600" windowHeight="9555" activeTab="1"/>
  </bookViews>
  <sheets>
    <sheet name="4.01" sheetId="3" r:id="rId1"/>
    <sheet name="4.02" sheetId="4" r:id="rId2"/>
    <sheet name="4.03" sheetId="2" r:id="rId3"/>
  </sheets>
  <calcPr calcId="125725"/>
</workbook>
</file>

<file path=xl/calcChain.xml><?xml version="1.0" encoding="utf-8"?>
<calcChain xmlns="http://schemas.openxmlformats.org/spreadsheetml/2006/main">
  <c r="F59" i="3"/>
  <c r="F88" l="1"/>
  <c r="D94" s="1"/>
  <c r="F32"/>
  <c r="J33"/>
  <c r="F31" s="1"/>
  <c r="D65"/>
  <c r="F60"/>
  <c r="C126" i="4"/>
  <c r="C117"/>
  <c r="C110"/>
  <c r="C101"/>
  <c r="E41"/>
  <c r="E42" s="1"/>
  <c r="C144"/>
  <c r="E44"/>
  <c r="E36"/>
  <c r="E29"/>
  <c r="E32" s="1"/>
  <c r="E57"/>
  <c r="C58" s="1"/>
  <c r="E51"/>
  <c r="D48"/>
  <c r="E21"/>
  <c r="E23" s="1"/>
  <c r="E26" s="1"/>
  <c r="B66" s="1"/>
  <c r="E17"/>
  <c r="E13"/>
  <c r="E12" i="2"/>
  <c r="E77" i="3"/>
  <c r="F90" l="1"/>
  <c r="D93" s="1"/>
  <c r="D95" s="1"/>
  <c r="D98" s="1"/>
  <c r="D99" s="1"/>
  <c r="F33"/>
  <c r="D35" s="1"/>
  <c r="D36"/>
  <c r="F61"/>
  <c r="D64" s="1"/>
  <c r="D66" s="1"/>
  <c r="D69" s="1"/>
  <c r="D70" s="1"/>
  <c r="E45" i="4"/>
  <c r="B64" s="1"/>
  <c r="C53"/>
  <c r="E37"/>
  <c r="B63" s="1"/>
  <c r="E18"/>
  <c r="B68" s="1"/>
  <c r="F102" i="3" l="1"/>
  <c r="F103" s="1"/>
  <c r="D37"/>
  <c r="D40" s="1"/>
  <c r="D41" s="1"/>
  <c r="E44" s="1"/>
  <c r="E45" s="1"/>
  <c r="E73"/>
  <c r="E74" s="1"/>
  <c r="E78"/>
  <c r="E79" s="1"/>
  <c r="B65" i="4"/>
  <c r="B67" s="1"/>
  <c r="B69" s="1"/>
  <c r="E71" s="1"/>
  <c r="E49" i="3" l="1"/>
  <c r="E50" s="1"/>
  <c r="E78" i="4"/>
  <c r="C128" s="1"/>
  <c r="C129" s="1"/>
  <c r="C132" s="1"/>
  <c r="C133" l="1"/>
  <c r="E80"/>
  <c r="C114"/>
  <c r="C115" s="1"/>
  <c r="C118" l="1"/>
  <c r="C119" s="1"/>
  <c r="E79"/>
  <c r="E81" s="1"/>
  <c r="E84" s="1"/>
  <c r="E92" s="1"/>
  <c r="C151" s="1"/>
  <c r="C158" l="1"/>
  <c r="C160" s="1"/>
  <c r="E94" s="1"/>
  <c r="C157"/>
</calcChain>
</file>

<file path=xl/sharedStrings.xml><?xml version="1.0" encoding="utf-8"?>
<sst xmlns="http://schemas.openxmlformats.org/spreadsheetml/2006/main" count="356" uniqueCount="268">
  <si>
    <t>RESOLUCIÓN EJERCICIO Nº 4.01. CRITERIOS DE IMPUTACIÓN. CASOS ESPECIALES.</t>
  </si>
  <si>
    <t xml:space="preserve">las ganancias, es decir, que se imputen en el momento de producirse la respectiva exigibilidad. El objetivo de la ley al plantear esta excepción es acercar </t>
  </si>
  <si>
    <t>el momento de la imputación de la renta a aquel en el cual existe la disponibilidad financiera para pagar el tributo.</t>
  </si>
  <si>
    <r>
      <t xml:space="preserve">El artículo 23 del DR enumera todos los casos en los cuales resulta procedente aplicar el criterio </t>
    </r>
    <r>
      <rPr>
        <b/>
        <sz val="11"/>
        <color theme="1"/>
        <rFont val="Calibri"/>
        <family val="2"/>
        <scheme val="minor"/>
      </rPr>
      <t>devengado exigible</t>
    </r>
    <r>
      <rPr>
        <sz val="11"/>
        <color theme="1"/>
        <rFont val="Calibri"/>
        <family val="2"/>
        <scheme val="minor"/>
      </rPr>
      <t>, estos son:</t>
    </r>
  </si>
  <si>
    <t xml:space="preserve">a) ventas de MERCADERÍAS realizadas con PLAZOS DE FINANCIACIÓN SUPERIORES A 10 MESES (independientemente de las cuotas establecidas), </t>
  </si>
  <si>
    <t xml:space="preserve">computados desde la entrega del bien o acto equivalente, considerándose que este último se configura con la emisión de la factura o documento </t>
  </si>
  <si>
    <t>que cumpla igual finalidad;</t>
  </si>
  <si>
    <t xml:space="preserve">b) enajenación de bienes no comprendidos en el inciso a) (es decir, aquellos bienes que no sean mercaderías, por ejemplo bienes de uso), </t>
  </si>
  <si>
    <t>cuando las cuotas de pago convenidas se hagan EXIGIBLES EN MÁS DE UN PERÍODO fiscal (por ejemplo que se pague en 2 cuotas, una que se</t>
  </si>
  <si>
    <t xml:space="preserve">c) la construcción de obras PÚBLICAS cuyo plazo de ejecución abarque MÁS DE 1 PERÍODO FISCAL y en las que el PAGO del servicio de construcción SE </t>
  </si>
  <si>
    <t xml:space="preserve">INICIE DESPUÉS DE FINALIZADAS LAS OBRAS, en cuotas que se hagan exigibles EN MÁS DE 5 PERÍODOS FISCALES. Deben cumplirse todos </t>
  </si>
  <si>
    <t>los requisitos en forma concurrente.</t>
  </si>
  <si>
    <t xml:space="preserve">En estos casos, la ganancia bruta devengada por estas operaciones se atribuirá proporcionalmente a las cuotas de pago convenidas, y la ganancia </t>
  </si>
  <si>
    <t xml:space="preserve">se imputará a medida que se produzca la exigibilidad de las cuotas, independientemente de su efectivo cobro. </t>
  </si>
  <si>
    <t>1ro - Se calcula la utilidad bruta de toda la operación</t>
  </si>
  <si>
    <t>Utilidad Bruta</t>
  </si>
  <si>
    <t>-</t>
  </si>
  <si>
    <t>=</t>
  </si>
  <si>
    <t>2do - Calcular el porcentaje que representa la utilidad bruta en relación al precio de venta</t>
  </si>
  <si>
    <t>Valor total de la venta</t>
  </si>
  <si>
    <t>¸</t>
  </si>
  <si>
    <t>Porcentaje</t>
  </si>
  <si>
    <t>3ro- Utilidad contenida en cada cuota</t>
  </si>
  <si>
    <t>Valor de la cuota</t>
  </si>
  <si>
    <t>x</t>
  </si>
  <si>
    <t>4to- Determinación de la ganancia bruta del período fiscal 2014</t>
  </si>
  <si>
    <t>Cuotas exigibles en 2014</t>
  </si>
  <si>
    <t>Utilidad bruta a declarar en 2014</t>
  </si>
  <si>
    <t>Utilidad contenida en cada cuota</t>
  </si>
  <si>
    <t xml:space="preserve">           Determinación de la ganancia bruta del período fiscal 2015</t>
  </si>
  <si>
    <t xml:space="preserve">2. Los honorarios de directores, miembros del Consejo de Vigilancia y síndicos, constituyen ganancias de Cuarta Categoría, según lo dispuesto </t>
  </si>
  <si>
    <t xml:space="preserve">por el artículo 79, inciso f) de la LIG. Según el criterio general, las rentas de Cuarta Categoría se imputan por el criterio de lo percibido. Sin embargo, </t>
  </si>
  <si>
    <t xml:space="preserve">los honorarios antes mencionados constituyen una excepción a la regla, pues según el artículo 18 inciso b), 2do párrafo de la LIG se considera </t>
  </si>
  <si>
    <t>complementa esta normativa, y agrega que dicha asignación debe ser INDIVIDUAL.</t>
  </si>
  <si>
    <t xml:space="preserve">que deben imputarse en el año fiscal en que la asamblea de accionistas (SA) o reunión de socios (SRL) apruebe su asignación. El artículo 26 del DR </t>
  </si>
  <si>
    <t xml:space="preserve">Es decir que los directores (beneficiarios de los honorarios) deberán imputar las ganancias correspondientes a los honorarios en el año fiscal en </t>
  </si>
  <si>
    <t xml:space="preserve">que el directorio resuelva el monto que corresponde asignar a cada uno de sus integrantes de forma individual. Independientemente de que los </t>
  </si>
  <si>
    <t>honorarios hayan sido percibidos o no, ya que según la ley, el período fiscal al que se imputa la ganancia es la fecha de su ASIGNACIÓN y no de la</t>
  </si>
  <si>
    <t>PERCEPCIÓN.</t>
  </si>
  <si>
    <t>Ejemplo: La empresa "Mueblería Fina SRL" cierra su ejercicio el día 31/11/2013. La reunión de socios aprobó la asignación global de los honorarios</t>
  </si>
  <si>
    <t xml:space="preserve">para el directorio y el Consejo de Vigilancia el día 20/12/2013. El día 10/01/2014 se aprobó la asignación individual de dichos honorarios </t>
  </si>
  <si>
    <t xml:space="preserve">correspondientes a las funciones desarrolladas en el 2013. </t>
  </si>
  <si>
    <t xml:space="preserve">En este caso, la renta de Cuarta Categoría se imputa en cabeza de los directores, síndicos y miembros del CV en su declaración jurada del 2014, </t>
  </si>
  <si>
    <t>ya que se aprobó su asignación individual en dicho año. Esto será así, incluso si la percepción de dichos honorarios ocurre el 01/01/2015.</t>
  </si>
  <si>
    <t xml:space="preserve">3. El artículo 18 inciso a) de la LIG se refiere a los sujetos de la Tercera Categoría, que por regla general imputan sus ingresos y gastos por el criterio de lo </t>
  </si>
  <si>
    <t xml:space="preserve">DEVENGADO. Pero en el 4to párrafo del inciso mencionado, la ley dicta que "los dividendos de acciones y los intereses de títulos, bonos y demás </t>
  </si>
  <si>
    <t>títulos valores se imputarán en el ejercicio en que hayan sido puestos a disposición".</t>
  </si>
  <si>
    <t>RESOLUCIÓN EJERCICIO Nº 4.02. LIQUIDACIÓN DEL IMPUESTO A LAS GANANCIAS. PERSONA FÍSICA.</t>
  </si>
  <si>
    <t>RESOLUCIÓN EJERCICIO Nº 4.03. CONCEPTOS NO ADMITIDOS COMO DEDUCCIONES.</t>
  </si>
  <si>
    <t>1. OPCIÓN d. De acuerdo a lo dispuesto por el artículo 88 en su inciso l), no serán deducibles las amortizaciones de automóviles en la medida que</t>
  </si>
  <si>
    <t>excedan los importes que hubieran correspondido por un automóvil de hasta $20.000,00 neto de IVA. Como en el caso expuesto, el valor de origen</t>
  </si>
  <si>
    <t>del automóvil es mayor al antes mencionado, la amortización contable excede el tope deducible de las amortizaciones previstas por la LIG.</t>
  </si>
  <si>
    <t>El cálculo de las amortizaciones deducibles sería, entonces:</t>
  </si>
  <si>
    <t>Valor Máximo de Origen</t>
  </si>
  <si>
    <t>Vida útil estimada para automoviles</t>
  </si>
  <si>
    <t>2. OPCIÓN a. Según lo que dispone el artículo 88 inciso a) los gastos personales y de sustento del contribuyente y de su familia como gastos de</t>
  </si>
  <si>
    <t>vestimenta, comida, recreación, escolaridad, etc. son conceptos no deducibles</t>
  </si>
  <si>
    <t>LIQUIDACIÓN DEL IMPUESTO:</t>
  </si>
  <si>
    <t>CONCEPTO</t>
  </si>
  <si>
    <t>TOTAL</t>
  </si>
  <si>
    <t>RENTAS GRAVADAS</t>
  </si>
  <si>
    <t>Dato</t>
  </si>
  <si>
    <t>Normativa</t>
  </si>
  <si>
    <t>Referencia</t>
  </si>
  <si>
    <t>81 d) LIG</t>
  </si>
  <si>
    <t>84 y 88 l) LIG</t>
  </si>
  <si>
    <t>88 LIG; RG 94 AFIP</t>
  </si>
  <si>
    <t>Nota 1</t>
  </si>
  <si>
    <t>Nota 2</t>
  </si>
  <si>
    <t>CUARTA CATEGORÍA</t>
  </si>
  <si>
    <t>PRIMERA CATEGORÍA</t>
  </si>
  <si>
    <t>TERCERA CATEGORÍA</t>
  </si>
  <si>
    <t>1ro) Determinación de la ganancia dentro de cada categoría.</t>
  </si>
  <si>
    <t>79 f) LIG</t>
  </si>
  <si>
    <t>80 LIG</t>
  </si>
  <si>
    <t xml:space="preserve">Amortización Real </t>
  </si>
  <si>
    <t>x   40%</t>
  </si>
  <si>
    <t>Nota 1: Amortización Automóvil. Deducción de 4ta Categoría con tope.</t>
  </si>
  <si>
    <t>Nota 2: Gastos de Mantenimiento del Automóvil.</t>
  </si>
  <si>
    <t xml:space="preserve">Gastos TOPE (RG 94 AFIP) </t>
  </si>
  <si>
    <t>Excedente no deducible de la amortización</t>
  </si>
  <si>
    <t>Excedente no deducible</t>
  </si>
  <si>
    <t>x 40%</t>
  </si>
  <si>
    <t>41 d) LIG</t>
  </si>
  <si>
    <t>60 a) DR</t>
  </si>
  <si>
    <t>85 a) LIG</t>
  </si>
  <si>
    <t>83 LIG</t>
  </si>
  <si>
    <t>49 b) LIG</t>
  </si>
  <si>
    <t>49 a) LIG</t>
  </si>
  <si>
    <t>41 a) LIG</t>
  </si>
  <si>
    <t>QUEBRANTO</t>
  </si>
  <si>
    <t>GANANCIA</t>
  </si>
  <si>
    <t>SEGUNDA CATEGORÍA</t>
  </si>
  <si>
    <t>45 b) LIG</t>
  </si>
  <si>
    <t>86 a) LIG</t>
  </si>
  <si>
    <t>Nota 3</t>
  </si>
  <si>
    <t>45 j) LIG</t>
  </si>
  <si>
    <t>El artículo 19 de la LIG, en su 8vo párrafo indica que las pérdidas generadas por derechos y obligaciones emergentes de contratos derivados</t>
  </si>
  <si>
    <r>
      <t xml:space="preserve">especulativos sólo podrán compensarse con ganancias netas originadas por </t>
    </r>
    <r>
      <rPr>
        <u/>
        <sz val="11"/>
        <color theme="1"/>
        <rFont val="Calibri"/>
        <family val="2"/>
        <scheme val="minor"/>
      </rPr>
      <t>este tipo de derechos</t>
    </r>
    <r>
      <rPr>
        <sz val="11"/>
        <color theme="1"/>
        <rFont val="Calibri"/>
        <family val="2"/>
        <scheme val="minor"/>
      </rPr>
      <t>, en el año fiscal en el que se experimentaron las</t>
    </r>
  </si>
  <si>
    <t>pérdidas o en los cinco (5) años fiscales inmediatos siguientes.</t>
  </si>
  <si>
    <t>Año 2012 - Quebranto por contratos derivados especulativos</t>
  </si>
  <si>
    <t>Año 2013 - Renta por contratos derivados especulativos</t>
  </si>
  <si>
    <t>Compensación del quebranto - Resultado del ejercicio 2013</t>
  </si>
  <si>
    <t>CATEGORÍA</t>
  </si>
  <si>
    <t>Subtotal</t>
  </si>
  <si>
    <t>Resultado del Ejercicio</t>
  </si>
  <si>
    <t>Resultado de la 1° Categoría</t>
  </si>
  <si>
    <t>Resultado de la 2° Categoría</t>
  </si>
  <si>
    <t>Resultado de la 3° Categoría</t>
  </si>
  <si>
    <t>Resultado de la 4° Categoría</t>
  </si>
  <si>
    <t>2do) Compensación entre Categorías (Art. 31 b) DR)</t>
  </si>
  <si>
    <t>DEDUCCIONES GENERALES</t>
  </si>
  <si>
    <t>81 b) LIG; 122 DR</t>
  </si>
  <si>
    <t>81 c) LIG; 123 DR</t>
  </si>
  <si>
    <t>81 h) LIG; 123.1 DR</t>
  </si>
  <si>
    <t>Nota 4</t>
  </si>
  <si>
    <t>DEDUCCIONES PERSONALES</t>
  </si>
  <si>
    <t>Nota 5</t>
  </si>
  <si>
    <t>19 LIG</t>
  </si>
  <si>
    <t>Cargas de Familia</t>
  </si>
  <si>
    <t>23 a) LIG</t>
  </si>
  <si>
    <t>23 b) LIG</t>
  </si>
  <si>
    <t>b3.</t>
  </si>
  <si>
    <t>Impuesto Determinado</t>
  </si>
  <si>
    <t>90 LIG</t>
  </si>
  <si>
    <t>Nota 6</t>
  </si>
  <si>
    <t>Nota 7</t>
  </si>
  <si>
    <t xml:space="preserve">Nota 1: Seguro de Vida. </t>
  </si>
  <si>
    <t>El Seguro de Vida es una Deducción General con tope Fijo. Por RG 3984 DGI este importe fue fijado en $996,23 (Art. 81 b) LIG).</t>
  </si>
  <si>
    <t>Monto Real Abonado</t>
  </si>
  <si>
    <t>Monto real abonado</t>
  </si>
  <si>
    <t>Excedente No Deducible</t>
  </si>
  <si>
    <t xml:space="preserve"> - Tope deducible</t>
  </si>
  <si>
    <t>- Gastos reales de mantenimiento del automóvil</t>
  </si>
  <si>
    <t xml:space="preserve">Nota 2: Servicio Doméstico. </t>
  </si>
  <si>
    <t>El concepto abonado por Servicio Doméstico es una Deducción General con tope Fijo. El artículo 16 de la L. 26063 establece que se podrán deducir de la</t>
  </si>
  <si>
    <t>ganancia bruta gravada de fuente argentina hasta un importe máximo equivalente al mínimo no imponible.</t>
  </si>
  <si>
    <t>Nota 3: Donaciones.</t>
  </si>
  <si>
    <t>Las donaciones son Deducciones Generales con Tope Variable del 5% sobre la ganancia indicada en el Subtotal.</t>
  </si>
  <si>
    <t>x 5%</t>
  </si>
  <si>
    <t>Monto real donado</t>
  </si>
  <si>
    <t>- Tope Deducible</t>
  </si>
  <si>
    <t>Nota 4: Honorarios Médicos.</t>
  </si>
  <si>
    <r>
      <t xml:space="preserve">Los gastos por honorarios médicos son Deducciones Generales con Tope Variable. Tienen 2 topes. El contribuyente puede deducirse el </t>
    </r>
    <r>
      <rPr>
        <u/>
        <sz val="11"/>
        <color theme="1"/>
        <rFont val="Calibri"/>
        <family val="2"/>
        <scheme val="minor"/>
      </rPr>
      <t>menor</t>
    </r>
    <r>
      <rPr>
        <sz val="11"/>
        <color theme="1"/>
        <rFont val="Calibri"/>
        <family val="2"/>
        <scheme val="minor"/>
      </rPr>
      <t xml:space="preserve"> de ellos.</t>
    </r>
  </si>
  <si>
    <t>Tope 1: Monto real abonado x 40%</t>
  </si>
  <si>
    <t>Estos topes estan previstos en el artículo 123.1 del DR.</t>
  </si>
  <si>
    <t>Tope 1</t>
  </si>
  <si>
    <t>Tope 2: Subtotal x 5%</t>
  </si>
  <si>
    <t>Tope 2</t>
  </si>
  <si>
    <t>Nota 5: Quebranto Específico por Contratos Derivados Especulativos.</t>
  </si>
  <si>
    <t>Nota 6: Deducción Especial.</t>
  </si>
  <si>
    <t>El tope de la deducción especial es $15.552,00, ya que no presenta rentas de Cuarta Categoría a) b) o c).</t>
  </si>
  <si>
    <t>Le corresponde la deducción especial ya que cumple con los requisitos del artículo 47 del DR, y porque posee renta de Cuarta Categoría.</t>
  </si>
  <si>
    <t>Nota 7: Impuesto Determinado.</t>
  </si>
  <si>
    <t>Base Imponible</t>
  </si>
  <si>
    <t>De acuerdo a la escala del artículo 90 de la LIG, le corresponderá abonar:</t>
  </si>
  <si>
    <t>Monto Fijo</t>
  </si>
  <si>
    <t xml:space="preserve">Total del Impuesto a Ingresar en 2013 </t>
  </si>
  <si>
    <t>Alícuota del</t>
  </si>
  <si>
    <t>más</t>
  </si>
  <si>
    <t xml:space="preserve">Amortización TOPE (84, 88 l) LIG) considera como </t>
  </si>
  <si>
    <t>VO máximo del auto $20.000,00</t>
  </si>
  <si>
    <t>16 L. 26.063; RG 2055 AFIP</t>
  </si>
  <si>
    <t>23 c) LIG; 47 DR</t>
  </si>
  <si>
    <t>81 a) LIG 3er Parrafo</t>
  </si>
  <si>
    <t xml:space="preserve">Fuente: </t>
  </si>
  <si>
    <t xml:space="preserve">Ganancias. 5ta Edición. ed. Facultad de Ciencias  Económicas. UNC., 2010. pp. 141-217. </t>
  </si>
  <si>
    <t>vence en el ejercicio 2014 y la otra en el ejercicio 2015);</t>
  </si>
  <si>
    <t xml:space="preserve">Ejemplo: Una empresa que cierra su ejericio económico el 31/12, vende un bien de uso en julio del 2014 en 15 cuotas mensuales, iguales y consecutivas </t>
  </si>
  <si>
    <t>Costo de la venta ($8.000,00 + $200,00)</t>
  </si>
  <si>
    <t>Determine la utilidad bruta a declarar en 2014 y en 2015.</t>
  </si>
  <si>
    <t>DR 23 inciso b)</t>
  </si>
  <si>
    <t>DR 23 inciso a)</t>
  </si>
  <si>
    <t xml:space="preserve">Ejemplo: Una empresa que cierra su ejericio económico el 31/06, vende mercadería el 05 de junio de 2013, pactando con el comprador un plan de pago </t>
  </si>
  <si>
    <t>precio de venta = CV * (1+m)</t>
  </si>
  <si>
    <t>precio de venta =</t>
  </si>
  <si>
    <t>NOTA:</t>
  </si>
  <si>
    <t>Unidades vendidas: 5.000 unidades</t>
  </si>
  <si>
    <t>Cuotas exigibles en 2013</t>
  </si>
  <si>
    <t>en 2 cuotas de 32.500,00 cada una. La primera el 05/06/13 y la segunda cuota el 05/05/14.</t>
  </si>
  <si>
    <t>CV unitario de la ultima compra en el ejercicio: $10</t>
  </si>
  <si>
    <t>precio de venta = 10 * (1+30%)</t>
  </si>
  <si>
    <t>Margen de marcación de los productos: 30%</t>
  </si>
  <si>
    <t xml:space="preserve">           Determinación de la ganancia bruta del período fiscal 2014</t>
  </si>
  <si>
    <t>4to- Determinación de la ganancia bruta del período fiscal 2013</t>
  </si>
  <si>
    <t>DR 23 inciso c)</t>
  </si>
  <si>
    <t xml:space="preserve">Ejemplo: Una empresa que ganó una licitación en 2009, comenzó con la construcción de un nuevo puente en la ciudad de Córdoba en el ejercicio 2010, </t>
  </si>
  <si>
    <t>Valor total de la obra ($100.000,00 x 6)</t>
  </si>
  <si>
    <t>de $100.000,00, iguales y consecutivas, los días 15 de julio. El costo total de la obra, según comprobantes, es de $400.000,00.</t>
  </si>
  <si>
    <t>Costo de la obra</t>
  </si>
  <si>
    <t>4to- Determinación de la ganancia bruta del período fiscal 2012 - 2017</t>
  </si>
  <si>
    <t>Cuotas exigibles a partir de 2012</t>
  </si>
  <si>
    <t>Utilidad bruta a declarar anualmente de 2012 a 2017</t>
  </si>
  <si>
    <t>Utilidad bruta a declarar en 2013</t>
  </si>
  <si>
    <t>Determine la utilidad bruta a declarar por dicha obra, si la empresa cierra su ejercicio el 31/12.</t>
  </si>
  <si>
    <t xml:space="preserve">Luego del computo de las decucciones permitidas de los honorarios para la SRL, quedó un saldo para ser computado en cabeza de los directores: </t>
  </si>
  <si>
    <t xml:space="preserve">director A = $4.000,00, director B = $10.000,00. </t>
  </si>
  <si>
    <t xml:space="preserve">Entonces, la base imponible para el Impuesto a las Ganancias del ejercicio 2014 será de $4.000,00 para el director A, y de $10.000,00 para el director B. </t>
  </si>
  <si>
    <t xml:space="preserve">1.  El artículo 18 inciso a) de la LIG en su 4to párrafo prevé  la posibilidad de optar por el criterio de lo PERCIBIDO para imputar </t>
  </si>
  <si>
    <t>4. OPCIÓN c. Según lo que indica el artículo 88 inciso c) de la LIG.</t>
  </si>
  <si>
    <t>3. OPCIÓN d. Según lo determinado en el artículo 88, en sus incisos h) j) y a) de la LIG respectivamente.</t>
  </si>
  <si>
    <t>5. OPCIÓN d. De acuerdo a lo dispuesto en el artículo  88 inciso j) de la LIG y el art. 9 del DR.</t>
  </si>
  <si>
    <t>de $800 cada una. Las cuotas vencen el día 5 de cada mes, pagandose la primera el 05/07/2014. El costo de venta es de $8.000, que no incluye el gasto de</t>
  </si>
  <si>
    <t xml:space="preserve"> transporte de $200,00 pactado con el comprador. </t>
  </si>
  <si>
    <t>Valor total de la venta ($800 x 15)</t>
  </si>
  <si>
    <t>finalizando la obra en Febrero de 2012 . El pago por el servicio efectuado, se inició en julio del 2012. El plan de pagos consiste en 6 cuotas anuales</t>
  </si>
  <si>
    <t xml:space="preserve">Ejemplo: Una persona física posee 5.000 acciones de una S.A. constituída en el país, y que no cotiza en bolsa. El costo de adquisición de las </t>
  </si>
  <si>
    <t xml:space="preserve">acciones fue de $20.000,00 el día 18/06/2010. </t>
  </si>
  <si>
    <t xml:space="preserve">El 20/12/2012 la sociedad puso a disposición dividendos en efectivo. El resultado neto percibido por el contribuyente fue de $6.000,00. </t>
  </si>
  <si>
    <t xml:space="preserve">Por lo tanto, en la DDJJ 2012 del contribuyente, en la Justificación de Variaciones Patrimoniales, deberá figurar: </t>
  </si>
  <si>
    <t>Conceptos que Justifiquen Variaciones Patrimoniales</t>
  </si>
  <si>
    <t>Dividendos en Efectivo</t>
  </si>
  <si>
    <t>Aclaración: A partir del 23/09/2013 los dividendos empiezan a estar gravados  con un alícuota del 10% según la L.26.893.</t>
  </si>
  <si>
    <t>(No computable - Art. 46 LIG)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</si>
  <si>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18, 79, 46 LIG; Arts. 23, 26 DR</t>
    </r>
  </si>
  <si>
    <t xml:space="preserve">Por su parte, la ley tambien dispone en el artículo 88 l) de la LIG un tope para la suma global de gastos en combustibles y gastos de mantenimiento </t>
  </si>
  <si>
    <t>este tope y los gastos reales, conceptos no deducibles.</t>
  </si>
  <si>
    <t xml:space="preserve">y funcionamiento de automóviles que no sean bienes de cambio establecidas en $7.200,00 a través de la RG (AFIP) 94.  Resultando la diferencia entre 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</si>
  <si>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88 LIG; Arts. 9 DR;  RG (AFIP) 94.</t>
    </r>
  </si>
  <si>
    <t>59 a) DR</t>
  </si>
  <si>
    <t>87 b) LIG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</si>
  <si>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Arts.19,23,41,45,49,78,80,81,83,84,85,86,87,88,90 LIG; Arts.47,59,60,122,123,123.1 DR; RG94AFIP; L.26063; RG2055 AFIP; RG 3984 DGI</t>
    </r>
  </si>
  <si>
    <t>Sobre el Excedente ($18.450,07 - $10.000,00)</t>
  </si>
  <si>
    <t xml:space="preserve">Cátedra de  Legislación y Técnica Fiscal I (UNC). "CAPITULO V: Ganancias de la Primera Categoría: Renta del Suelo" Impuesto a las </t>
  </si>
  <si>
    <t xml:space="preserve">Admitidas." Impuesto a las Ganancias. 5ta Edición. ed. Facultad de Ciencias  Económicas. UNC., 2010. pp. 141-217. </t>
  </si>
  <si>
    <t xml:space="preserve">Cátedra de  Legislación y Técnica Fiscal I (UNC). "CAPITULO IV: Contabilidad Fiscal. Método de Imputación. Quebrantos. Deducciones No </t>
  </si>
  <si>
    <t>Valor total de la venta (pv x Q = $13 x 5.000)</t>
  </si>
  <si>
    <t>Costo de la venta (Cvu * Q = $10 x 5.000)</t>
  </si>
  <si>
    <t>- Amortización Automóvil</t>
  </si>
  <si>
    <t>- Gastos de Mantenimiento del Automóvil</t>
  </si>
  <si>
    <t>- Matrícula profesional ($226,00 x 12)</t>
  </si>
  <si>
    <t>- Previsión contra malos créditos</t>
  </si>
  <si>
    <t>= Ganancia NETA de Tercera Categoría</t>
  </si>
  <si>
    <t>= Ganancia NETA de Cuarta Categoría</t>
  </si>
  <si>
    <t>+ Honorarios profesionales</t>
  </si>
  <si>
    <t xml:space="preserve"> = Ganancia Bruta de Cuarta Categoría</t>
  </si>
  <si>
    <t>+ Sociedad Colectiva ($200.000,00 x 30%)</t>
  </si>
  <si>
    <t>= Ganancia Bruta de Tercera Categoría</t>
  </si>
  <si>
    <t>+ Alquileres devengados ($6.000,00 x 12)</t>
  </si>
  <si>
    <t>+ Impuestos a cargo del inquilino</t>
  </si>
  <si>
    <t>= Ganancia Bruta de Primera Categoría</t>
  </si>
  <si>
    <t>- Impuesto Inmobiliario</t>
  </si>
  <si>
    <t>- Gastos de Mantenimiento Reales</t>
  </si>
  <si>
    <t>- Amortización del Inmueble ($200.000,00 x 80% x 2%)</t>
  </si>
  <si>
    <t>= Ganancia NETA de Primera Categoría</t>
  </si>
  <si>
    <t>= Ganancia NETA de Segunda Categoría</t>
  </si>
  <si>
    <t>- Deducción Regalías ($26.000,00 x 25%)</t>
  </si>
  <si>
    <t>= Ganancia Bruta de Segunda Categoría</t>
  </si>
  <si>
    <t>+ Contratos Derivados Especulativos</t>
  </si>
  <si>
    <t>+ Regalía Transferencia Definitiva</t>
  </si>
  <si>
    <t>+ Resultado Neto Antes de Deducciones Grales y Personales</t>
  </si>
  <si>
    <t>- Seguro de Vida</t>
  </si>
  <si>
    <t>- Servicio Doméstico</t>
  </si>
  <si>
    <t>- Aportes Jubilación Autónomo</t>
  </si>
  <si>
    <t>- Intereses de Crédito Hipotecario</t>
  </si>
  <si>
    <t>= Subtotal</t>
  </si>
  <si>
    <t>- Donaciones</t>
  </si>
  <si>
    <t>- Honorarios Médicos</t>
  </si>
  <si>
    <t>= Ganancia NETA del Período</t>
  </si>
  <si>
    <t>- Quebrantos de años Anteriores</t>
  </si>
  <si>
    <t>= Resultado Neto Después de Computo de Quebrantos</t>
  </si>
  <si>
    <t>- Ganancia No Imponible</t>
  </si>
  <si>
    <t>- Madre</t>
  </si>
  <si>
    <t>- Hermana</t>
  </si>
  <si>
    <t xml:space="preserve">- Deducción Especial </t>
  </si>
  <si>
    <t>= Ganancia Neta Sujeta a Impuesto</t>
  </si>
  <si>
    <t>- Alquileres incobrables/2013</t>
  </si>
  <si>
    <t>- Sociedad de Hecho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</si>
</sst>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6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4" fillId="0" borderId="0" xfId="0" applyNumberFormat="1" applyFont="1"/>
    <xf numFmtId="0" fontId="6" fillId="0" borderId="0" xfId="0" applyFont="1"/>
    <xf numFmtId="4" fontId="0" fillId="0" borderId="0" xfId="0" quotePrefix="1" applyNumberFormat="1" applyAlignment="1">
      <alignment horizontal="right"/>
    </xf>
    <xf numFmtId="44" fontId="0" fillId="0" borderId="0" xfId="2" applyFont="1"/>
    <xf numFmtId="4" fontId="0" fillId="0" borderId="7" xfId="0" applyNumberFormat="1" applyFont="1" applyBorder="1"/>
    <xf numFmtId="44" fontId="0" fillId="0" borderId="7" xfId="2" applyFont="1" applyBorder="1"/>
    <xf numFmtId="4" fontId="7" fillId="0" borderId="0" xfId="0" applyNumberFormat="1" applyFont="1" applyAlignment="1">
      <alignment horizontal="right"/>
    </xf>
    <xf numFmtId="9" fontId="0" fillId="0" borderId="0" xfId="3" applyFont="1"/>
    <xf numFmtId="4" fontId="0" fillId="0" borderId="7" xfId="0" applyNumberFormat="1" applyBorder="1"/>
    <xf numFmtId="4" fontId="0" fillId="0" borderId="0" xfId="0" applyNumberFormat="1" applyAlignment="1">
      <alignment horizontal="right"/>
    </xf>
    <xf numFmtId="9" fontId="0" fillId="0" borderId="7" xfId="3" applyFont="1" applyBorder="1"/>
    <xf numFmtId="164" fontId="0" fillId="0" borderId="0" xfId="1" applyNumberFormat="1" applyFont="1"/>
    <xf numFmtId="3" fontId="0" fillId="0" borderId="7" xfId="0" applyNumberFormat="1" applyBorder="1"/>
    <xf numFmtId="4" fontId="0" fillId="0" borderId="0" xfId="0" applyNumberFormat="1" applyAlignment="1">
      <alignment horizontal="center"/>
    </xf>
    <xf numFmtId="4" fontId="0" fillId="0" borderId="8" xfId="0" applyNumberFormat="1" applyBorder="1"/>
    <xf numFmtId="0" fontId="0" fillId="0" borderId="8" xfId="1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4" fontId="0" fillId="0" borderId="8" xfId="2" applyFont="1" applyBorder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44" fontId="8" fillId="0" borderId="0" xfId="2" applyFont="1"/>
    <xf numFmtId="44" fontId="8" fillId="0" borderId="0" xfId="2" applyFont="1" applyAlignment="1">
      <alignment vertical="center"/>
    </xf>
    <xf numFmtId="4" fontId="0" fillId="0" borderId="0" xfId="0" quotePrefix="1" applyNumberFormat="1" applyAlignment="1">
      <alignment horizontal="center"/>
    </xf>
    <xf numFmtId="9" fontId="0" fillId="0" borderId="0" xfId="3" applyFont="1" applyAlignment="1">
      <alignment horizontal="center"/>
    </xf>
    <xf numFmtId="44" fontId="1" fillId="0" borderId="0" xfId="2" applyFont="1"/>
    <xf numFmtId="4" fontId="0" fillId="0" borderId="13" xfId="0" applyNumberFormat="1" applyBorder="1"/>
    <xf numFmtId="0" fontId="0" fillId="0" borderId="13" xfId="1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4" fontId="0" fillId="0" borderId="13" xfId="2" applyFont="1" applyBorder="1"/>
    <xf numFmtId="4" fontId="1" fillId="0" borderId="9" xfId="0" applyNumberFormat="1" applyFont="1" applyBorder="1"/>
    <xf numFmtId="0" fontId="1" fillId="0" borderId="10" xfId="1" applyNumberFormat="1" applyFont="1" applyBorder="1" applyAlignment="1">
      <alignment horizontal="center" vertical="center"/>
    </xf>
    <xf numFmtId="4" fontId="1" fillId="0" borderId="10" xfId="0" applyNumberFormat="1" applyFont="1" applyBorder="1"/>
    <xf numFmtId="4" fontId="1" fillId="0" borderId="10" xfId="0" applyNumberFormat="1" applyFont="1" applyBorder="1" applyAlignment="1">
      <alignment horizontal="center" vertical="center"/>
    </xf>
    <xf numFmtId="44" fontId="1" fillId="0" borderId="11" xfId="2" applyFont="1" applyBorder="1"/>
    <xf numFmtId="4" fontId="1" fillId="0" borderId="14" xfId="0" applyNumberFormat="1" applyFont="1" applyBorder="1"/>
    <xf numFmtId="0" fontId="1" fillId="0" borderId="15" xfId="1" applyNumberFormat="1" applyFont="1" applyBorder="1" applyAlignment="1">
      <alignment horizontal="center" vertical="center"/>
    </xf>
    <xf numFmtId="4" fontId="1" fillId="0" borderId="15" xfId="0" applyNumberFormat="1" applyFont="1" applyBorder="1"/>
    <xf numFmtId="4" fontId="1" fillId="0" borderId="15" xfId="0" applyNumberFormat="1" applyFont="1" applyBorder="1" applyAlignment="1">
      <alignment horizontal="center" vertical="center"/>
    </xf>
    <xf numFmtId="44" fontId="1" fillId="0" borderId="16" xfId="2" applyFont="1" applyBorder="1"/>
    <xf numFmtId="4" fontId="1" fillId="0" borderId="11" xfId="0" applyNumberFormat="1" applyFont="1" applyBorder="1"/>
    <xf numFmtId="0" fontId="0" fillId="0" borderId="0" xfId="0" applyNumberFormat="1"/>
    <xf numFmtId="0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1" fillId="0" borderId="8" xfId="0" applyNumberFormat="1" applyFont="1" applyBorder="1"/>
    <xf numFmtId="0" fontId="1" fillId="0" borderId="8" xfId="1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4" fontId="1" fillId="0" borderId="8" xfId="2" applyFont="1" applyBorder="1"/>
    <xf numFmtId="4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4" fontId="1" fillId="0" borderId="12" xfId="2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8" xfId="0" applyNumberFormat="1" applyFont="1" applyBorder="1" applyAlignment="1">
      <alignment horizontal="center"/>
    </xf>
    <xf numFmtId="44" fontId="1" fillId="0" borderId="19" xfId="2" applyFont="1" applyBorder="1"/>
    <xf numFmtId="4" fontId="0" fillId="0" borderId="7" xfId="0" quotePrefix="1" applyNumberFormat="1" applyFont="1" applyBorder="1"/>
    <xf numFmtId="44" fontId="1" fillId="0" borderId="7" xfId="2" applyFont="1" applyBorder="1"/>
    <xf numFmtId="4" fontId="0" fillId="0" borderId="7" xfId="0" quotePrefix="1" applyNumberFormat="1" applyBorder="1"/>
    <xf numFmtId="44" fontId="5" fillId="0" borderId="0" xfId="2" applyFont="1"/>
    <xf numFmtId="4" fontId="1" fillId="0" borderId="0" xfId="0" applyNumberFormat="1" applyFont="1" applyAlignment="1">
      <alignment horizontal="left"/>
    </xf>
    <xf numFmtId="4" fontId="9" fillId="0" borderId="0" xfId="0" applyNumberFormat="1" applyFont="1"/>
    <xf numFmtId="4" fontId="0" fillId="2" borderId="15" xfId="0" applyNumberFormat="1" applyFill="1" applyBorder="1"/>
    <xf numFmtId="4" fontId="0" fillId="2" borderId="16" xfId="0" applyNumberFormat="1" applyFill="1" applyBorder="1"/>
    <xf numFmtId="4" fontId="0" fillId="2" borderId="20" xfId="0" applyNumberFormat="1" applyFill="1" applyBorder="1"/>
    <xf numFmtId="4" fontId="0" fillId="2" borderId="0" xfId="0" applyNumberFormat="1" applyFill="1" applyBorder="1"/>
    <xf numFmtId="4" fontId="0" fillId="2" borderId="21" xfId="0" applyNumberFormat="1" applyFill="1" applyBorder="1"/>
    <xf numFmtId="4" fontId="0" fillId="2" borderId="22" xfId="0" applyNumberFormat="1" applyFill="1" applyBorder="1"/>
    <xf numFmtId="4" fontId="0" fillId="2" borderId="7" xfId="0" applyNumberFormat="1" applyFill="1" applyBorder="1"/>
    <xf numFmtId="44" fontId="0" fillId="2" borderId="23" xfId="2" applyFont="1" applyFill="1" applyBorder="1"/>
    <xf numFmtId="4" fontId="2" fillId="2" borderId="14" xfId="0" applyNumberFormat="1" applyFont="1" applyFill="1" applyBorder="1"/>
    <xf numFmtId="4" fontId="0" fillId="0" borderId="0" xfId="0" applyNumberFormat="1" applyBorder="1"/>
    <xf numFmtId="44" fontId="0" fillId="0" borderId="0" xfId="2" applyFont="1" applyBorder="1"/>
    <xf numFmtId="4" fontId="10" fillId="0" borderId="0" xfId="0" applyNumberFormat="1" applyFont="1" applyBorder="1"/>
    <xf numFmtId="4" fontId="1" fillId="2" borderId="12" xfId="0" applyNumberFormat="1" applyFont="1" applyFill="1" applyBorder="1" applyAlignment="1">
      <alignment horizontal="center"/>
    </xf>
    <xf numFmtId="4" fontId="1" fillId="2" borderId="9" xfId="0" applyNumberFormat="1" applyFont="1" applyFill="1" applyBorder="1"/>
    <xf numFmtId="4" fontId="0" fillId="2" borderId="10" xfId="0" applyNumberFormat="1" applyFill="1" applyBorder="1"/>
    <xf numFmtId="4" fontId="0" fillId="2" borderId="11" xfId="0" applyNumberFormat="1" applyFill="1" applyBorder="1"/>
    <xf numFmtId="4" fontId="1" fillId="2" borderId="8" xfId="0" applyNumberFormat="1" applyFont="1" applyFill="1" applyBorder="1" applyAlignment="1">
      <alignment horizont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0" fillId="0" borderId="8" xfId="0" quotePrefix="1" applyNumberFormat="1" applyBorder="1"/>
    <xf numFmtId="4" fontId="1" fillId="0" borderId="8" xfId="0" quotePrefix="1" applyNumberFormat="1" applyFont="1" applyBorder="1"/>
    <xf numFmtId="4" fontId="0" fillId="0" borderId="13" xfId="0" quotePrefix="1" applyNumberFormat="1" applyBorder="1"/>
    <xf numFmtId="4" fontId="1" fillId="0" borderId="12" xfId="0" quotePrefix="1" applyNumberFormat="1" applyFont="1" applyBorder="1"/>
    <xf numFmtId="4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44" fontId="1" fillId="0" borderId="8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" fontId="0" fillId="2" borderId="9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2" fillId="0" borderId="2" xfId="0" applyNumberFormat="1" applyFont="1" applyBorder="1" applyAlignment="1">
      <alignment horizontal="left" vertical="center"/>
    </xf>
    <xf numFmtId="4" fontId="2" fillId="0" borderId="3" xfId="0" applyNumberFormat="1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left" vertical="center"/>
    </xf>
    <xf numFmtId="4" fontId="2" fillId="0" borderId="5" xfId="0" applyNumberFormat="1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1" fillId="2" borderId="8" xfId="0" applyNumberFormat="1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view="pageLayout" topLeftCell="A89" workbookViewId="0">
      <selection activeCell="B33" sqref="B33"/>
    </sheetView>
  </sheetViews>
  <sheetFormatPr baseColWidth="10" defaultColWidth="11.5703125" defaultRowHeight="15"/>
  <cols>
    <col min="1" max="3" width="11.5703125" style="1"/>
    <col min="4" max="4" width="12.42578125" style="1" bestFit="1" customWidth="1"/>
    <col min="5" max="5" width="11.5703125" style="1"/>
    <col min="6" max="6" width="14" style="1" customWidth="1"/>
    <col min="7" max="16384" width="11.5703125" style="1"/>
  </cols>
  <sheetData>
    <row r="1" spans="1:11" ht="15.75">
      <c r="A1" s="3" t="s">
        <v>0</v>
      </c>
    </row>
    <row r="2" spans="1:11" ht="15.75" thickBot="1"/>
    <row r="3" spans="1:11">
      <c r="A3" s="93" t="s">
        <v>214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15.75" thickBot="1">
      <c r="A4" s="96"/>
      <c r="B4" s="97"/>
      <c r="C4" s="97"/>
      <c r="D4" s="97"/>
      <c r="E4" s="97"/>
      <c r="F4" s="97"/>
      <c r="G4" s="97"/>
      <c r="H4" s="97"/>
      <c r="I4" s="97"/>
      <c r="J4" s="97"/>
      <c r="K4" s="98"/>
    </row>
    <row r="6" spans="1:11">
      <c r="A6" t="s">
        <v>198</v>
      </c>
    </row>
    <row r="7" spans="1:11">
      <c r="A7" s="1" t="s">
        <v>1</v>
      </c>
    </row>
    <row r="8" spans="1:11">
      <c r="A8" s="1" t="s">
        <v>2</v>
      </c>
    </row>
    <row r="10" spans="1:11">
      <c r="A10" s="1" t="s">
        <v>3</v>
      </c>
    </row>
    <row r="11" spans="1:11">
      <c r="A11" t="s">
        <v>4</v>
      </c>
    </row>
    <row r="12" spans="1:11">
      <c r="A12" s="1" t="s">
        <v>5</v>
      </c>
    </row>
    <row r="13" spans="1:11">
      <c r="A13" s="1" t="s">
        <v>6</v>
      </c>
    </row>
    <row r="14" spans="1:11">
      <c r="A14" t="s">
        <v>7</v>
      </c>
    </row>
    <row r="15" spans="1:11">
      <c r="A15" t="s">
        <v>8</v>
      </c>
    </row>
    <row r="16" spans="1:11">
      <c r="A16" s="1" t="s">
        <v>167</v>
      </c>
    </row>
    <row r="17" spans="1:10">
      <c r="A17" t="s">
        <v>9</v>
      </c>
    </row>
    <row r="18" spans="1:10">
      <c r="A18" t="s">
        <v>10</v>
      </c>
    </row>
    <row r="19" spans="1:10">
      <c r="A19" s="1" t="s">
        <v>11</v>
      </c>
    </row>
    <row r="21" spans="1:10">
      <c r="A21" t="s">
        <v>12</v>
      </c>
    </row>
    <row r="22" spans="1:10">
      <c r="A22" s="1" t="s">
        <v>13</v>
      </c>
    </row>
    <row r="24" spans="1:10">
      <c r="A24" s="1" t="s">
        <v>172</v>
      </c>
    </row>
    <row r="25" spans="1:10">
      <c r="A25" s="1" t="s">
        <v>173</v>
      </c>
    </row>
    <row r="26" spans="1:10">
      <c r="A26" s="1" t="s">
        <v>179</v>
      </c>
    </row>
    <row r="27" spans="1:10">
      <c r="A27" s="1" t="s">
        <v>177</v>
      </c>
    </row>
    <row r="28" spans="1:10">
      <c r="A28" s="1" t="s">
        <v>180</v>
      </c>
    </row>
    <row r="29" spans="1:10">
      <c r="A29" s="1" t="s">
        <v>182</v>
      </c>
    </row>
    <row r="30" spans="1:10">
      <c r="A30" s="2" t="s">
        <v>14</v>
      </c>
      <c r="H30" s="78" t="s">
        <v>176</v>
      </c>
      <c r="I30" s="70"/>
      <c r="J30" s="71"/>
    </row>
    <row r="31" spans="1:10">
      <c r="B31" s="1" t="s">
        <v>226</v>
      </c>
      <c r="F31" s="6">
        <f>5000*J33</f>
        <v>65000</v>
      </c>
      <c r="H31" s="72" t="s">
        <v>174</v>
      </c>
      <c r="I31" s="73"/>
      <c r="J31" s="74"/>
    </row>
    <row r="32" spans="1:10">
      <c r="A32" s="5" t="s">
        <v>16</v>
      </c>
      <c r="B32" s="11" t="s">
        <v>227</v>
      </c>
      <c r="C32" s="7"/>
      <c r="D32" s="7"/>
      <c r="E32" s="11"/>
      <c r="F32" s="8">
        <f>10*5000</f>
        <v>50000</v>
      </c>
      <c r="H32" s="72" t="s">
        <v>181</v>
      </c>
      <c r="I32" s="73"/>
      <c r="J32" s="74"/>
    </row>
    <row r="33" spans="1:10">
      <c r="A33" s="5" t="s">
        <v>17</v>
      </c>
      <c r="B33" s="1" t="s">
        <v>15</v>
      </c>
      <c r="F33" s="6">
        <f>+F31-F32</f>
        <v>15000</v>
      </c>
      <c r="H33" s="75" t="s">
        <v>175</v>
      </c>
      <c r="I33" s="76"/>
      <c r="J33" s="77">
        <f>10*(1+0.3)</f>
        <v>13</v>
      </c>
    </row>
    <row r="34" spans="1:10">
      <c r="A34" s="2" t="s">
        <v>18</v>
      </c>
    </row>
    <row r="35" spans="1:10">
      <c r="B35" s="1" t="s">
        <v>15</v>
      </c>
      <c r="D35" s="6">
        <f>+F33</f>
        <v>15000</v>
      </c>
    </row>
    <row r="36" spans="1:10">
      <c r="A36" s="9" t="s">
        <v>20</v>
      </c>
      <c r="B36" s="11" t="s">
        <v>19</v>
      </c>
      <c r="C36" s="11"/>
      <c r="D36" s="8">
        <f>+F31</f>
        <v>65000</v>
      </c>
    </row>
    <row r="37" spans="1:10">
      <c r="A37" s="5" t="s">
        <v>17</v>
      </c>
      <c r="B37" s="1" t="s">
        <v>21</v>
      </c>
      <c r="D37" s="10">
        <f>+D35/D36</f>
        <v>0.23076923076923078</v>
      </c>
    </row>
    <row r="38" spans="1:10">
      <c r="A38" s="2" t="s">
        <v>22</v>
      </c>
    </row>
    <row r="39" spans="1:10">
      <c r="B39" s="1" t="s">
        <v>23</v>
      </c>
      <c r="D39" s="6">
        <v>32500</v>
      </c>
    </row>
    <row r="40" spans="1:10">
      <c r="A40" s="12" t="s">
        <v>24</v>
      </c>
      <c r="B40" s="11" t="s">
        <v>21</v>
      </c>
      <c r="C40" s="11"/>
      <c r="D40" s="13">
        <f>+D37</f>
        <v>0.23076923076923078</v>
      </c>
    </row>
    <row r="41" spans="1:10">
      <c r="A41" s="5" t="s">
        <v>17</v>
      </c>
      <c r="D41" s="6">
        <f>+D39*D40</f>
        <v>7500</v>
      </c>
    </row>
    <row r="42" spans="1:10">
      <c r="A42" s="2" t="s">
        <v>184</v>
      </c>
    </row>
    <row r="43" spans="1:10">
      <c r="B43" s="1" t="s">
        <v>178</v>
      </c>
      <c r="E43" s="14">
        <v>1</v>
      </c>
    </row>
    <row r="44" spans="1:10">
      <c r="A44" s="12" t="s">
        <v>24</v>
      </c>
      <c r="B44" s="11" t="s">
        <v>28</v>
      </c>
      <c r="C44" s="11"/>
      <c r="D44" s="11"/>
      <c r="E44" s="8">
        <f>+D41</f>
        <v>7500</v>
      </c>
    </row>
    <row r="45" spans="1:10">
      <c r="A45" s="5" t="s">
        <v>17</v>
      </c>
      <c r="B45" s="1" t="s">
        <v>193</v>
      </c>
      <c r="E45" s="6">
        <f>+E43*E44</f>
        <v>7500</v>
      </c>
    </row>
    <row r="47" spans="1:10">
      <c r="A47" s="2" t="s">
        <v>183</v>
      </c>
    </row>
    <row r="48" spans="1:10">
      <c r="B48" s="1" t="s">
        <v>26</v>
      </c>
      <c r="E48" s="14">
        <v>1</v>
      </c>
    </row>
    <row r="49" spans="1:6">
      <c r="A49" s="12" t="s">
        <v>24</v>
      </c>
      <c r="B49" s="11" t="s">
        <v>28</v>
      </c>
      <c r="C49" s="11"/>
      <c r="D49" s="11"/>
      <c r="E49" s="8">
        <f>+D41</f>
        <v>7500</v>
      </c>
    </row>
    <row r="50" spans="1:6">
      <c r="A50" s="5" t="s">
        <v>17</v>
      </c>
      <c r="B50" s="1" t="s">
        <v>27</v>
      </c>
      <c r="E50" s="6">
        <f>+E48*E49</f>
        <v>7500</v>
      </c>
    </row>
    <row r="52" spans="1:6">
      <c r="A52" s="1" t="s">
        <v>171</v>
      </c>
    </row>
    <row r="53" spans="1:6">
      <c r="A53" s="1" t="s">
        <v>168</v>
      </c>
    </row>
    <row r="54" spans="1:6">
      <c r="A54" s="1" t="s">
        <v>202</v>
      </c>
    </row>
    <row r="55" spans="1:6">
      <c r="A55" s="1" t="s">
        <v>203</v>
      </c>
    </row>
    <row r="56" spans="1:6">
      <c r="A56" s="1" t="s">
        <v>170</v>
      </c>
    </row>
    <row r="58" spans="1:6">
      <c r="A58" s="2" t="s">
        <v>14</v>
      </c>
    </row>
    <row r="59" spans="1:6">
      <c r="B59" s="1" t="s">
        <v>204</v>
      </c>
      <c r="F59" s="6">
        <f>800*15</f>
        <v>12000</v>
      </c>
    </row>
    <row r="60" spans="1:6">
      <c r="A60" s="5" t="s">
        <v>16</v>
      </c>
      <c r="B60" s="11" t="s">
        <v>169</v>
      </c>
      <c r="C60" s="7"/>
      <c r="D60" s="7"/>
      <c r="E60" s="11"/>
      <c r="F60" s="8">
        <f>8000+200</f>
        <v>8200</v>
      </c>
    </row>
    <row r="61" spans="1:6">
      <c r="A61" s="5" t="s">
        <v>17</v>
      </c>
      <c r="B61" s="1" t="s">
        <v>15</v>
      </c>
      <c r="F61" s="6">
        <f>+F59-F60</f>
        <v>3800</v>
      </c>
    </row>
    <row r="62" spans="1:6">
      <c r="A62" s="5"/>
      <c r="E62" s="6"/>
    </row>
    <row r="63" spans="1:6">
      <c r="A63" s="2" t="s">
        <v>18</v>
      </c>
    </row>
    <row r="64" spans="1:6">
      <c r="B64" s="1" t="s">
        <v>15</v>
      </c>
      <c r="D64" s="6">
        <f>+F61</f>
        <v>3800</v>
      </c>
    </row>
    <row r="65" spans="1:5">
      <c r="A65" s="9" t="s">
        <v>20</v>
      </c>
      <c r="B65" s="11" t="s">
        <v>19</v>
      </c>
      <c r="C65" s="11"/>
      <c r="D65" s="8">
        <f>+F59</f>
        <v>12000</v>
      </c>
    </row>
    <row r="66" spans="1:5">
      <c r="A66" s="5" t="s">
        <v>17</v>
      </c>
      <c r="B66" s="1" t="s">
        <v>21</v>
      </c>
      <c r="D66" s="10">
        <f>+D64/D65</f>
        <v>0.31666666666666665</v>
      </c>
    </row>
    <row r="67" spans="1:5">
      <c r="A67" s="2" t="s">
        <v>22</v>
      </c>
    </row>
    <row r="68" spans="1:5">
      <c r="B68" s="1" t="s">
        <v>23</v>
      </c>
      <c r="D68" s="6">
        <v>800</v>
      </c>
    </row>
    <row r="69" spans="1:5">
      <c r="A69" s="12" t="s">
        <v>24</v>
      </c>
      <c r="B69" s="11" t="s">
        <v>21</v>
      </c>
      <c r="C69" s="11"/>
      <c r="D69" s="13">
        <f>+D66</f>
        <v>0.31666666666666665</v>
      </c>
    </row>
    <row r="70" spans="1:5">
      <c r="A70" s="5" t="s">
        <v>17</v>
      </c>
      <c r="D70" s="6">
        <f>+D68*D69</f>
        <v>253.33333333333331</v>
      </c>
    </row>
    <row r="71" spans="1:5">
      <c r="A71" s="2" t="s">
        <v>25</v>
      </c>
    </row>
    <row r="72" spans="1:5">
      <c r="B72" s="1" t="s">
        <v>26</v>
      </c>
      <c r="E72" s="14">
        <v>6</v>
      </c>
    </row>
    <row r="73" spans="1:5">
      <c r="A73" s="12" t="s">
        <v>24</v>
      </c>
      <c r="B73" s="11" t="s">
        <v>28</v>
      </c>
      <c r="C73" s="11"/>
      <c r="D73" s="11"/>
      <c r="E73" s="8">
        <f>+D70</f>
        <v>253.33333333333331</v>
      </c>
    </row>
    <row r="74" spans="1:5">
      <c r="A74" s="5" t="s">
        <v>17</v>
      </c>
      <c r="B74" s="1" t="s">
        <v>27</v>
      </c>
      <c r="E74" s="6">
        <f>+E72*E73</f>
        <v>1520</v>
      </c>
    </row>
    <row r="76" spans="1:5">
      <c r="A76" s="2" t="s">
        <v>29</v>
      </c>
    </row>
    <row r="77" spans="1:5">
      <c r="B77" s="1" t="s">
        <v>26</v>
      </c>
      <c r="E77" s="14">
        <f>15-6</f>
        <v>9</v>
      </c>
    </row>
    <row r="78" spans="1:5">
      <c r="A78" s="12" t="s">
        <v>24</v>
      </c>
      <c r="B78" s="11" t="s">
        <v>28</v>
      </c>
      <c r="C78" s="11"/>
      <c r="D78" s="11"/>
      <c r="E78" s="8">
        <f>+D70</f>
        <v>253.33333333333331</v>
      </c>
    </row>
    <row r="79" spans="1:5">
      <c r="A79" s="5" t="s">
        <v>17</v>
      </c>
      <c r="B79" s="1" t="s">
        <v>27</v>
      </c>
      <c r="E79" s="6">
        <f>+E77*E78</f>
        <v>2280</v>
      </c>
    </row>
    <row r="80" spans="1:5">
      <c r="A80" s="5"/>
      <c r="E80" s="6"/>
    </row>
    <row r="81" spans="1:6">
      <c r="A81" s="1" t="s">
        <v>185</v>
      </c>
    </row>
    <row r="82" spans="1:6">
      <c r="A82" s="1" t="s">
        <v>186</v>
      </c>
    </row>
    <row r="83" spans="1:6">
      <c r="A83" s="1" t="s">
        <v>205</v>
      </c>
    </row>
    <row r="84" spans="1:6">
      <c r="A84" s="1" t="s">
        <v>188</v>
      </c>
    </row>
    <row r="85" spans="1:6">
      <c r="A85" s="1" t="s">
        <v>194</v>
      </c>
    </row>
    <row r="87" spans="1:6">
      <c r="A87" s="2" t="s">
        <v>14</v>
      </c>
    </row>
    <row r="88" spans="1:6">
      <c r="B88" s="1" t="s">
        <v>187</v>
      </c>
      <c r="F88" s="6">
        <f>100000*6</f>
        <v>600000</v>
      </c>
    </row>
    <row r="89" spans="1:6">
      <c r="A89" s="5" t="s">
        <v>16</v>
      </c>
      <c r="B89" s="11" t="s">
        <v>189</v>
      </c>
      <c r="C89" s="7"/>
      <c r="D89" s="7"/>
      <c r="E89" s="11"/>
      <c r="F89" s="8">
        <v>400000</v>
      </c>
    </row>
    <row r="90" spans="1:6">
      <c r="A90" s="5" t="s">
        <v>17</v>
      </c>
      <c r="B90" s="1" t="s">
        <v>15</v>
      </c>
      <c r="F90" s="6">
        <f>+F88-F89</f>
        <v>200000</v>
      </c>
    </row>
    <row r="91" spans="1:6">
      <c r="A91" s="5"/>
      <c r="E91" s="6"/>
    </row>
    <row r="92" spans="1:6">
      <c r="A92" s="2" t="s">
        <v>18</v>
      </c>
    </row>
    <row r="93" spans="1:6">
      <c r="B93" s="1" t="s">
        <v>15</v>
      </c>
      <c r="D93" s="6">
        <f>+F90</f>
        <v>200000</v>
      </c>
    </row>
    <row r="94" spans="1:6">
      <c r="A94" s="9" t="s">
        <v>20</v>
      </c>
      <c r="B94" s="11" t="s">
        <v>19</v>
      </c>
      <c r="C94" s="11"/>
      <c r="D94" s="8">
        <f>+F88</f>
        <v>600000</v>
      </c>
    </row>
    <row r="95" spans="1:6">
      <c r="A95" s="5" t="s">
        <v>17</v>
      </c>
      <c r="B95" s="1" t="s">
        <v>21</v>
      </c>
      <c r="D95" s="10">
        <f>+D93/D94</f>
        <v>0.33333333333333331</v>
      </c>
    </row>
    <row r="96" spans="1:6">
      <c r="A96" s="2" t="s">
        <v>22</v>
      </c>
    </row>
    <row r="97" spans="1:6">
      <c r="B97" s="1" t="s">
        <v>23</v>
      </c>
      <c r="D97" s="6">
        <v>100000</v>
      </c>
    </row>
    <row r="98" spans="1:6">
      <c r="A98" s="12" t="s">
        <v>24</v>
      </c>
      <c r="B98" s="11" t="s">
        <v>21</v>
      </c>
      <c r="C98" s="11"/>
      <c r="D98" s="13">
        <f>+D95</f>
        <v>0.33333333333333331</v>
      </c>
    </row>
    <row r="99" spans="1:6">
      <c r="A99" s="5" t="s">
        <v>17</v>
      </c>
      <c r="D99" s="6">
        <f>+D97*D98</f>
        <v>33333.333333333328</v>
      </c>
    </row>
    <row r="100" spans="1:6">
      <c r="A100" s="2" t="s">
        <v>190</v>
      </c>
    </row>
    <row r="101" spans="1:6">
      <c r="B101" s="1" t="s">
        <v>191</v>
      </c>
      <c r="F101" s="14">
        <v>1</v>
      </c>
    </row>
    <row r="102" spans="1:6">
      <c r="A102" s="12" t="s">
        <v>24</v>
      </c>
      <c r="B102" s="11" t="s">
        <v>28</v>
      </c>
      <c r="C102" s="11"/>
      <c r="D102" s="11"/>
      <c r="E102" s="11"/>
      <c r="F102" s="8">
        <f>+D99</f>
        <v>33333.333333333328</v>
      </c>
    </row>
    <row r="103" spans="1:6">
      <c r="A103" s="5" t="s">
        <v>17</v>
      </c>
      <c r="B103" s="1" t="s">
        <v>192</v>
      </c>
      <c r="F103" s="6">
        <f>+F101*F102</f>
        <v>33333.333333333328</v>
      </c>
    </row>
    <row r="106" spans="1:6">
      <c r="A106" s="1" t="s">
        <v>30</v>
      </c>
    </row>
    <row r="107" spans="1:6">
      <c r="A107" t="s">
        <v>31</v>
      </c>
    </row>
    <row r="108" spans="1:6">
      <c r="A108" t="s">
        <v>32</v>
      </c>
    </row>
    <row r="109" spans="1:6">
      <c r="A109" t="s">
        <v>34</v>
      </c>
    </row>
    <row r="110" spans="1:6">
      <c r="A110" s="4" t="s">
        <v>33</v>
      </c>
    </row>
    <row r="111" spans="1:6">
      <c r="A111" s="4"/>
    </row>
    <row r="112" spans="1:6">
      <c r="A112" t="s">
        <v>35</v>
      </c>
    </row>
    <row r="113" spans="1:1">
      <c r="A113" t="s">
        <v>36</v>
      </c>
    </row>
    <row r="114" spans="1:1">
      <c r="A114" s="1" t="s">
        <v>37</v>
      </c>
    </row>
    <row r="115" spans="1:1">
      <c r="A115" t="s">
        <v>38</v>
      </c>
    </row>
    <row r="116" spans="1:1">
      <c r="A116"/>
    </row>
    <row r="117" spans="1:1">
      <c r="A117" t="s">
        <v>39</v>
      </c>
    </row>
    <row r="118" spans="1:1">
      <c r="A118" t="s">
        <v>40</v>
      </c>
    </row>
    <row r="119" spans="1:1">
      <c r="A119" s="4" t="s">
        <v>41</v>
      </c>
    </row>
    <row r="120" spans="1:1">
      <c r="A120" s="1" t="s">
        <v>195</v>
      </c>
    </row>
    <row r="121" spans="1:1">
      <c r="A121" s="1" t="s">
        <v>196</v>
      </c>
    </row>
    <row r="122" spans="1:1">
      <c r="A122" t="s">
        <v>42</v>
      </c>
    </row>
    <row r="123" spans="1:1">
      <c r="A123" s="4" t="s">
        <v>43</v>
      </c>
    </row>
    <row r="124" spans="1:1">
      <c r="A124" s="1" t="s">
        <v>197</v>
      </c>
    </row>
    <row r="126" spans="1:1">
      <c r="A126" s="1" t="s">
        <v>44</v>
      </c>
    </row>
    <row r="127" spans="1:1">
      <c r="A127" t="s">
        <v>45</v>
      </c>
    </row>
    <row r="128" spans="1:1">
      <c r="A128" s="4" t="s">
        <v>46</v>
      </c>
    </row>
    <row r="130" spans="1:5">
      <c r="A130" s="1" t="s">
        <v>206</v>
      </c>
    </row>
    <row r="131" spans="1:5">
      <c r="A131" s="1" t="s">
        <v>207</v>
      </c>
    </row>
    <row r="132" spans="1:5">
      <c r="A132" s="1" t="s">
        <v>208</v>
      </c>
    </row>
    <row r="133" spans="1:5">
      <c r="A133" s="1" t="s">
        <v>209</v>
      </c>
    </row>
    <row r="135" spans="1:5">
      <c r="A135" s="1" t="s">
        <v>210</v>
      </c>
    </row>
    <row r="136" spans="1:5">
      <c r="A136" s="79" t="s">
        <v>211</v>
      </c>
      <c r="B136" s="79"/>
      <c r="C136" s="80">
        <v>6000</v>
      </c>
      <c r="D136" s="79" t="s">
        <v>213</v>
      </c>
      <c r="E136" s="79"/>
    </row>
    <row r="137" spans="1:5">
      <c r="A137" s="79"/>
      <c r="B137" s="79"/>
      <c r="C137" s="79"/>
      <c r="D137" s="79"/>
      <c r="E137" s="79"/>
    </row>
    <row r="138" spans="1:5">
      <c r="A138" s="81" t="s">
        <v>212</v>
      </c>
      <c r="B138" s="79"/>
      <c r="C138" s="79"/>
      <c r="D138" s="79"/>
      <c r="E138" s="79"/>
    </row>
    <row r="139" spans="1:5">
      <c r="A139" s="79"/>
      <c r="B139" s="79"/>
      <c r="C139" s="79"/>
      <c r="D139" s="79"/>
      <c r="E139" s="79"/>
    </row>
    <row r="140" spans="1:5">
      <c r="A140" s="79"/>
      <c r="B140" s="79"/>
      <c r="C140" s="79"/>
      <c r="D140" s="79"/>
      <c r="E140" s="79"/>
    </row>
    <row r="141" spans="1:5">
      <c r="A141" s="1" t="s">
        <v>165</v>
      </c>
    </row>
    <row r="142" spans="1:5">
      <c r="A142" s="1" t="s">
        <v>225</v>
      </c>
    </row>
    <row r="143" spans="1:5">
      <c r="A143" s="1" t="s">
        <v>224</v>
      </c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&amp;L&amp;"-,Negrita"&amp;K00-044GUÍA DE TRABAJOS PRÁCTICOS.
UNIDAD IV&amp;R&amp;"-,Negrita"&amp;K00-045Florencia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9"/>
  <sheetViews>
    <sheetView tabSelected="1" view="pageLayout" topLeftCell="A15" zoomScale="110" zoomScalePageLayoutView="110" workbookViewId="0">
      <selection activeCell="A23" sqref="A23"/>
    </sheetView>
  </sheetViews>
  <sheetFormatPr baseColWidth="10" defaultColWidth="11.5703125" defaultRowHeight="15"/>
  <cols>
    <col min="1" max="1" width="52.42578125" style="1" customWidth="1"/>
    <col min="2" max="2" width="5.5703125" style="1" bestFit="1" customWidth="1"/>
    <col min="3" max="3" width="12.140625" style="1" bestFit="1" customWidth="1"/>
    <col min="4" max="4" width="22.42578125" style="1" bestFit="1" customWidth="1"/>
    <col min="5" max="5" width="12.85546875" style="1" bestFit="1" customWidth="1"/>
    <col min="6" max="16384" width="11.5703125" style="1"/>
  </cols>
  <sheetData>
    <row r="1" spans="1:7" ht="15.75">
      <c r="A1" s="3" t="s">
        <v>47</v>
      </c>
    </row>
    <row r="2" spans="1:7" ht="15.75" thickBot="1"/>
    <row r="3" spans="1:7">
      <c r="A3" s="93" t="s">
        <v>221</v>
      </c>
      <c r="B3" s="104"/>
      <c r="C3" s="104"/>
      <c r="D3" s="104"/>
      <c r="E3" s="104"/>
      <c r="F3" s="104"/>
      <c r="G3" s="105"/>
    </row>
    <row r="4" spans="1:7" ht="15.75" thickBot="1">
      <c r="A4" s="106"/>
      <c r="B4" s="107"/>
      <c r="C4" s="107"/>
      <c r="D4" s="107"/>
      <c r="E4" s="107"/>
      <c r="F4" s="107"/>
      <c r="G4" s="108"/>
    </row>
    <row r="6" spans="1:7">
      <c r="A6" s="2" t="s">
        <v>57</v>
      </c>
    </row>
    <row r="7" spans="1:7">
      <c r="A7" s="2" t="s">
        <v>72</v>
      </c>
    </row>
    <row r="8" spans="1:7" ht="9.75" customHeight="1"/>
    <row r="9" spans="1:7">
      <c r="A9" s="82" t="s">
        <v>58</v>
      </c>
      <c r="B9" s="82" t="s">
        <v>61</v>
      </c>
      <c r="C9" s="82" t="s">
        <v>63</v>
      </c>
      <c r="D9" s="82" t="s">
        <v>62</v>
      </c>
      <c r="E9" s="82" t="s">
        <v>59</v>
      </c>
    </row>
    <row r="10" spans="1:7">
      <c r="A10" s="37" t="s">
        <v>60</v>
      </c>
      <c r="B10" s="38"/>
      <c r="C10" s="39"/>
      <c r="D10" s="40"/>
      <c r="E10" s="41"/>
    </row>
    <row r="11" spans="1:7">
      <c r="A11" s="32" t="s">
        <v>69</v>
      </c>
      <c r="B11" s="33"/>
      <c r="C11" s="34"/>
      <c r="D11" s="35"/>
      <c r="E11" s="36"/>
    </row>
    <row r="12" spans="1:7">
      <c r="A12" s="91" t="s">
        <v>234</v>
      </c>
      <c r="B12" s="29">
        <v>2</v>
      </c>
      <c r="C12" s="28"/>
      <c r="D12" s="30" t="s">
        <v>73</v>
      </c>
      <c r="E12" s="31">
        <v>110000</v>
      </c>
    </row>
    <row r="13" spans="1:7">
      <c r="A13" s="90" t="s">
        <v>235</v>
      </c>
      <c r="B13" s="47"/>
      <c r="C13" s="46"/>
      <c r="D13" s="48"/>
      <c r="E13" s="49">
        <f>+E12</f>
        <v>110000</v>
      </c>
    </row>
    <row r="14" spans="1:7" ht="8.25" customHeight="1">
      <c r="A14" s="109"/>
      <c r="B14" s="110"/>
      <c r="C14" s="110"/>
      <c r="D14" s="110"/>
      <c r="E14" s="111"/>
    </row>
    <row r="15" spans="1:7">
      <c r="A15" s="89" t="s">
        <v>228</v>
      </c>
      <c r="B15" s="18">
        <v>8</v>
      </c>
      <c r="C15" s="45" t="s">
        <v>67</v>
      </c>
      <c r="D15" s="19" t="s">
        <v>65</v>
      </c>
      <c r="E15" s="20">
        <v>-4000</v>
      </c>
    </row>
    <row r="16" spans="1:7">
      <c r="A16" s="89" t="s">
        <v>229</v>
      </c>
      <c r="B16" s="18">
        <v>8</v>
      </c>
      <c r="C16" s="45" t="s">
        <v>68</v>
      </c>
      <c r="D16" s="19" t="s">
        <v>66</v>
      </c>
      <c r="E16" s="20">
        <v>-7200</v>
      </c>
    </row>
    <row r="17" spans="1:6">
      <c r="A17" s="89" t="s">
        <v>230</v>
      </c>
      <c r="B17" s="18">
        <v>10</v>
      </c>
      <c r="C17" s="45"/>
      <c r="D17" s="19" t="s">
        <v>74</v>
      </c>
      <c r="E17" s="20">
        <f>-226*12</f>
        <v>-2712</v>
      </c>
    </row>
    <row r="18" spans="1:6">
      <c r="A18" s="90" t="s">
        <v>233</v>
      </c>
      <c r="B18" s="47"/>
      <c r="C18" s="50"/>
      <c r="D18" s="48"/>
      <c r="E18" s="49">
        <f>+E13+SUM(E15:E17)</f>
        <v>96088</v>
      </c>
      <c r="F18" s="1" t="s">
        <v>91</v>
      </c>
    </row>
    <row r="19" spans="1:6" ht="8.25" customHeight="1">
      <c r="A19" s="112"/>
      <c r="B19" s="113"/>
      <c r="C19" s="113"/>
      <c r="D19" s="113"/>
      <c r="E19" s="114"/>
    </row>
    <row r="20" spans="1:6">
      <c r="A20" s="32" t="s">
        <v>71</v>
      </c>
      <c r="B20" s="33"/>
      <c r="C20" s="34"/>
      <c r="D20" s="35"/>
      <c r="E20" s="36"/>
    </row>
    <row r="21" spans="1:6">
      <c r="A21" s="91" t="s">
        <v>236</v>
      </c>
      <c r="B21" s="29">
        <v>4</v>
      </c>
      <c r="C21" s="28"/>
      <c r="D21" s="30" t="s">
        <v>88</v>
      </c>
      <c r="E21" s="31">
        <f>200000*30%</f>
        <v>60000</v>
      </c>
    </row>
    <row r="22" spans="1:6">
      <c r="A22" s="89" t="s">
        <v>267</v>
      </c>
      <c r="B22" s="18">
        <v>12</v>
      </c>
      <c r="C22" s="17"/>
      <c r="D22" s="19" t="s">
        <v>87</v>
      </c>
      <c r="E22" s="20">
        <v>-72000</v>
      </c>
    </row>
    <row r="23" spans="1:6">
      <c r="A23" s="90" t="s">
        <v>237</v>
      </c>
      <c r="B23" s="47"/>
      <c r="C23" s="46"/>
      <c r="D23" s="48"/>
      <c r="E23" s="49">
        <f>SUM(E21:E22)</f>
        <v>-12000</v>
      </c>
    </row>
    <row r="24" spans="1:6" ht="8.25" customHeight="1">
      <c r="A24" s="112"/>
      <c r="B24" s="113"/>
      <c r="C24" s="113"/>
      <c r="D24" s="113"/>
      <c r="E24" s="114"/>
    </row>
    <row r="25" spans="1:6">
      <c r="A25" s="89" t="s">
        <v>231</v>
      </c>
      <c r="B25" s="18">
        <v>15</v>
      </c>
      <c r="C25" s="17"/>
      <c r="D25" s="19" t="s">
        <v>220</v>
      </c>
      <c r="E25" s="20">
        <v>-2000</v>
      </c>
    </row>
    <row r="26" spans="1:6">
      <c r="A26" s="90" t="s">
        <v>232</v>
      </c>
      <c r="B26" s="47"/>
      <c r="C26" s="46"/>
      <c r="D26" s="48"/>
      <c r="E26" s="49">
        <f>+E23+E25</f>
        <v>-14000</v>
      </c>
      <c r="F26" s="1" t="s">
        <v>90</v>
      </c>
    </row>
    <row r="27" spans="1:6" ht="8.25" customHeight="1">
      <c r="A27" s="112"/>
      <c r="B27" s="113"/>
      <c r="C27" s="113"/>
      <c r="D27" s="113"/>
      <c r="E27" s="114"/>
    </row>
    <row r="28" spans="1:6">
      <c r="A28" s="32" t="s">
        <v>70</v>
      </c>
      <c r="B28" s="33"/>
      <c r="C28" s="34"/>
      <c r="D28" s="35"/>
      <c r="E28" s="36"/>
    </row>
    <row r="29" spans="1:6">
      <c r="A29" s="91" t="s">
        <v>238</v>
      </c>
      <c r="B29" s="29">
        <v>13</v>
      </c>
      <c r="C29" s="28"/>
      <c r="D29" s="30" t="s">
        <v>89</v>
      </c>
      <c r="E29" s="31">
        <f>6000*12</f>
        <v>72000</v>
      </c>
    </row>
    <row r="30" spans="1:6">
      <c r="A30" s="89" t="s">
        <v>239</v>
      </c>
      <c r="B30" s="18">
        <v>13</v>
      </c>
      <c r="C30" s="17"/>
      <c r="D30" s="19" t="s">
        <v>83</v>
      </c>
      <c r="E30" s="20">
        <v>600</v>
      </c>
    </row>
    <row r="31" spans="1:6">
      <c r="A31" s="89" t="s">
        <v>266</v>
      </c>
      <c r="B31" s="18">
        <v>11</v>
      </c>
      <c r="C31" s="17"/>
      <c r="D31" s="19" t="s">
        <v>219</v>
      </c>
      <c r="E31" s="20">
        <v>-75000</v>
      </c>
    </row>
    <row r="32" spans="1:6">
      <c r="A32" s="90" t="s">
        <v>240</v>
      </c>
      <c r="B32" s="47"/>
      <c r="C32" s="46"/>
      <c r="D32" s="48"/>
      <c r="E32" s="49">
        <f>SUM(E29:E31)</f>
        <v>-2400</v>
      </c>
    </row>
    <row r="33" spans="1:7" ht="8.25" customHeight="1">
      <c r="A33" s="101"/>
      <c r="B33" s="102"/>
      <c r="C33" s="102"/>
      <c r="D33" s="102"/>
      <c r="E33" s="103"/>
    </row>
    <row r="34" spans="1:7">
      <c r="A34" s="89" t="s">
        <v>241</v>
      </c>
      <c r="B34" s="18">
        <v>13</v>
      </c>
      <c r="C34" s="17"/>
      <c r="D34" s="19" t="s">
        <v>84</v>
      </c>
      <c r="E34" s="20">
        <v>-600</v>
      </c>
    </row>
    <row r="35" spans="1:7">
      <c r="A35" s="89" t="s">
        <v>242</v>
      </c>
      <c r="B35" s="18">
        <v>13</v>
      </c>
      <c r="C35" s="17"/>
      <c r="D35" s="19" t="s">
        <v>85</v>
      </c>
      <c r="E35" s="20">
        <v>-2600</v>
      </c>
    </row>
    <row r="36" spans="1:7">
      <c r="A36" s="89" t="s">
        <v>243</v>
      </c>
      <c r="B36" s="18">
        <v>13</v>
      </c>
      <c r="C36" s="17"/>
      <c r="D36" s="19" t="s">
        <v>86</v>
      </c>
      <c r="E36" s="20">
        <f>-200000*80%*2%</f>
        <v>-3200</v>
      </c>
    </row>
    <row r="37" spans="1:7">
      <c r="A37" s="90" t="s">
        <v>244</v>
      </c>
      <c r="B37" s="47"/>
      <c r="C37" s="46"/>
      <c r="D37" s="48"/>
      <c r="E37" s="49">
        <f>+E32+SUM(E34:E36)</f>
        <v>-8800</v>
      </c>
      <c r="F37" s="1" t="s">
        <v>90</v>
      </c>
    </row>
    <row r="38" spans="1:7" ht="8.25" customHeight="1">
      <c r="A38" s="101"/>
      <c r="B38" s="102"/>
      <c r="C38" s="102"/>
      <c r="D38" s="102"/>
      <c r="E38" s="103"/>
    </row>
    <row r="39" spans="1:7">
      <c r="A39" s="32" t="s">
        <v>92</v>
      </c>
      <c r="B39" s="34"/>
      <c r="C39" s="34"/>
      <c r="D39" s="34"/>
      <c r="E39" s="42"/>
    </row>
    <row r="40" spans="1:7">
      <c r="A40" s="89" t="s">
        <v>249</v>
      </c>
      <c r="B40" s="44">
        <v>14</v>
      </c>
      <c r="C40" s="17"/>
      <c r="D40" s="45" t="s">
        <v>93</v>
      </c>
      <c r="E40" s="20">
        <v>26000</v>
      </c>
    </row>
    <row r="41" spans="1:7">
      <c r="A41" s="89" t="s">
        <v>248</v>
      </c>
      <c r="B41" s="44">
        <v>6</v>
      </c>
      <c r="C41" s="45"/>
      <c r="D41" s="45" t="s">
        <v>96</v>
      </c>
      <c r="E41" s="20">
        <f>18000</f>
        <v>18000</v>
      </c>
    </row>
    <row r="42" spans="1:7">
      <c r="A42" s="90" t="s">
        <v>247</v>
      </c>
      <c r="B42" s="51"/>
      <c r="C42" s="46"/>
      <c r="D42" s="50"/>
      <c r="E42" s="49">
        <f>+E40+E41</f>
        <v>44000</v>
      </c>
    </row>
    <row r="43" spans="1:7" ht="8.25" customHeight="1">
      <c r="A43" s="101"/>
      <c r="B43" s="102"/>
      <c r="C43" s="102"/>
      <c r="D43" s="102"/>
      <c r="E43" s="103"/>
    </row>
    <row r="44" spans="1:7">
      <c r="A44" s="89" t="s">
        <v>246</v>
      </c>
      <c r="B44" s="44"/>
      <c r="C44" s="17"/>
      <c r="D44" s="45" t="s">
        <v>94</v>
      </c>
      <c r="E44" s="20">
        <f>-E40*25%</f>
        <v>-6500</v>
      </c>
    </row>
    <row r="45" spans="1:7">
      <c r="A45" s="90" t="s">
        <v>245</v>
      </c>
      <c r="B45" s="52"/>
      <c r="C45" s="46"/>
      <c r="D45" s="50"/>
      <c r="E45" s="49">
        <f>+E42+E44</f>
        <v>37500</v>
      </c>
      <c r="F45" s="1" t="s">
        <v>91</v>
      </c>
    </row>
    <row r="46" spans="1:7">
      <c r="B46" s="43"/>
      <c r="D46" s="16"/>
      <c r="E46" s="6"/>
    </row>
    <row r="47" spans="1:7">
      <c r="A47" s="83" t="s">
        <v>77</v>
      </c>
      <c r="B47" s="84"/>
      <c r="C47" s="84"/>
      <c r="D47" s="84"/>
      <c r="E47" s="84"/>
      <c r="F47" s="84"/>
      <c r="G47" s="85"/>
    </row>
    <row r="48" spans="1:7" ht="17.25">
      <c r="A48" s="16" t="s">
        <v>160</v>
      </c>
      <c r="B48" s="25" t="s">
        <v>17</v>
      </c>
      <c r="C48" s="23">
        <v>20000</v>
      </c>
      <c r="D48" s="27">
        <f>+C48/C49</f>
        <v>4000</v>
      </c>
    </row>
    <row r="49" spans="1:7">
      <c r="A49" s="16" t="s">
        <v>161</v>
      </c>
      <c r="B49" s="16"/>
      <c r="C49" s="22">
        <v>5</v>
      </c>
    </row>
    <row r="50" spans="1:7">
      <c r="A50" s="12"/>
      <c r="B50" s="16"/>
    </row>
    <row r="51" spans="1:7" ht="17.25">
      <c r="A51" s="12" t="s">
        <v>75</v>
      </c>
      <c r="B51" s="25" t="s">
        <v>17</v>
      </c>
      <c r="C51" s="24">
        <v>80000</v>
      </c>
      <c r="D51" s="26" t="s">
        <v>76</v>
      </c>
      <c r="E51" s="6">
        <f>+(C51*40%)/C52</f>
        <v>6400</v>
      </c>
    </row>
    <row r="52" spans="1:7">
      <c r="A52" s="12"/>
      <c r="B52" s="16"/>
      <c r="C52" s="21">
        <v>5</v>
      </c>
    </row>
    <row r="53" spans="1:7">
      <c r="A53" s="12" t="s">
        <v>80</v>
      </c>
      <c r="B53" s="25" t="s">
        <v>17</v>
      </c>
      <c r="C53" s="6">
        <f>+E51-D48</f>
        <v>2400</v>
      </c>
    </row>
    <row r="55" spans="1:7">
      <c r="A55" s="83" t="s">
        <v>78</v>
      </c>
      <c r="B55" s="84"/>
      <c r="C55" s="84"/>
      <c r="D55" s="84"/>
      <c r="E55" s="84"/>
      <c r="F55" s="84"/>
      <c r="G55" s="85"/>
    </row>
    <row r="56" spans="1:7">
      <c r="A56" s="12" t="s">
        <v>79</v>
      </c>
      <c r="B56" s="25" t="s">
        <v>17</v>
      </c>
      <c r="C56" s="2">
        <v>7200</v>
      </c>
    </row>
    <row r="57" spans="1:7">
      <c r="A57" s="5" t="s">
        <v>133</v>
      </c>
      <c r="B57" s="25" t="s">
        <v>17</v>
      </c>
      <c r="C57" s="1">
        <v>20000</v>
      </c>
      <c r="D57" s="16" t="s">
        <v>82</v>
      </c>
      <c r="E57" s="1">
        <f>+C57*40%</f>
        <v>8000</v>
      </c>
    </row>
    <row r="58" spans="1:7">
      <c r="A58" s="12" t="s">
        <v>81</v>
      </c>
      <c r="B58" s="25" t="s">
        <v>17</v>
      </c>
      <c r="C58" s="1">
        <f>+E57-C56</f>
        <v>800</v>
      </c>
    </row>
    <row r="60" spans="1:7">
      <c r="A60" s="2" t="s">
        <v>110</v>
      </c>
    </row>
    <row r="61" spans="1:7" ht="10.5" customHeight="1"/>
    <row r="62" spans="1:7">
      <c r="A62" s="86" t="s">
        <v>103</v>
      </c>
      <c r="B62" s="115" t="s">
        <v>59</v>
      </c>
      <c r="C62" s="115"/>
    </row>
    <row r="63" spans="1:7">
      <c r="A63" s="45" t="s">
        <v>106</v>
      </c>
      <c r="B63" s="100">
        <f>+E37</f>
        <v>-8800</v>
      </c>
      <c r="C63" s="100"/>
    </row>
    <row r="64" spans="1:7">
      <c r="A64" s="45" t="s">
        <v>107</v>
      </c>
      <c r="B64" s="100">
        <f>+E45</f>
        <v>37500</v>
      </c>
      <c r="C64" s="100"/>
    </row>
    <row r="65" spans="1:5">
      <c r="A65" s="50" t="s">
        <v>104</v>
      </c>
      <c r="B65" s="99">
        <f>SUM(B63:C64)</f>
        <v>28700</v>
      </c>
      <c r="C65" s="99"/>
    </row>
    <row r="66" spans="1:5">
      <c r="A66" s="45" t="s">
        <v>108</v>
      </c>
      <c r="B66" s="100">
        <f>+E26</f>
        <v>-14000</v>
      </c>
      <c r="C66" s="100"/>
    </row>
    <row r="67" spans="1:5">
      <c r="A67" s="50" t="s">
        <v>104</v>
      </c>
      <c r="B67" s="99">
        <f>+B65+B66</f>
        <v>14700</v>
      </c>
      <c r="C67" s="99"/>
    </row>
    <row r="68" spans="1:5">
      <c r="A68" s="45" t="s">
        <v>109</v>
      </c>
      <c r="B68" s="100">
        <f>+E18</f>
        <v>96088</v>
      </c>
      <c r="C68" s="100"/>
    </row>
    <row r="69" spans="1:5">
      <c r="A69" s="50" t="s">
        <v>105</v>
      </c>
      <c r="B69" s="99">
        <f>+B67+B68</f>
        <v>110788</v>
      </c>
      <c r="C69" s="99"/>
    </row>
    <row r="70" spans="1:5">
      <c r="A70" s="86" t="s">
        <v>58</v>
      </c>
      <c r="B70" s="86" t="s">
        <v>61</v>
      </c>
      <c r="C70" s="86" t="s">
        <v>63</v>
      </c>
      <c r="D70" s="86" t="s">
        <v>62</v>
      </c>
      <c r="E70" s="86" t="s">
        <v>59</v>
      </c>
    </row>
    <row r="71" spans="1:5">
      <c r="A71" s="92" t="s">
        <v>250</v>
      </c>
      <c r="B71" s="57"/>
      <c r="C71" s="57"/>
      <c r="D71" s="58"/>
      <c r="E71" s="59">
        <f>+B69</f>
        <v>110788</v>
      </c>
    </row>
    <row r="72" spans="1:5" ht="8.25" customHeight="1">
      <c r="A72" s="101"/>
      <c r="B72" s="102"/>
      <c r="C72" s="102"/>
      <c r="D72" s="102"/>
      <c r="E72" s="103"/>
    </row>
    <row r="73" spans="1:5">
      <c r="A73" s="32" t="s">
        <v>111</v>
      </c>
      <c r="B73" s="55"/>
      <c r="C73" s="55"/>
      <c r="D73" s="56"/>
      <c r="E73" s="36"/>
    </row>
    <row r="74" spans="1:5">
      <c r="A74" s="91" t="s">
        <v>251</v>
      </c>
      <c r="B74" s="53">
        <v>9</v>
      </c>
      <c r="C74" s="22" t="s">
        <v>67</v>
      </c>
      <c r="D74" s="54" t="s">
        <v>112</v>
      </c>
      <c r="E74" s="31">
        <v>-996.23</v>
      </c>
    </row>
    <row r="75" spans="1:5">
      <c r="A75" s="89" t="s">
        <v>252</v>
      </c>
      <c r="B75" s="44">
        <v>17</v>
      </c>
      <c r="C75" s="44" t="s">
        <v>68</v>
      </c>
      <c r="D75" s="45" t="s">
        <v>162</v>
      </c>
      <c r="E75" s="20">
        <v>-15552</v>
      </c>
    </row>
    <row r="76" spans="1:5">
      <c r="A76" s="89" t="s">
        <v>253</v>
      </c>
      <c r="B76" s="44">
        <v>5</v>
      </c>
      <c r="D76" s="45" t="s">
        <v>64</v>
      </c>
      <c r="E76" s="20">
        <v>-9668.58</v>
      </c>
    </row>
    <row r="77" spans="1:5">
      <c r="A77" s="89" t="s">
        <v>254</v>
      </c>
      <c r="B77" s="44">
        <v>18</v>
      </c>
      <c r="C77" s="44"/>
      <c r="D77" s="45" t="s">
        <v>164</v>
      </c>
      <c r="E77" s="20">
        <v>-4000</v>
      </c>
    </row>
    <row r="78" spans="1:5">
      <c r="A78" s="90" t="s">
        <v>255</v>
      </c>
      <c r="B78" s="51"/>
      <c r="C78" s="51"/>
      <c r="D78" s="50"/>
      <c r="E78" s="49">
        <f>+E71+SUM(E74:E77)</f>
        <v>80571.19</v>
      </c>
    </row>
    <row r="79" spans="1:5">
      <c r="A79" s="89" t="s">
        <v>256</v>
      </c>
      <c r="B79" s="44">
        <v>7</v>
      </c>
      <c r="C79" s="44" t="s">
        <v>95</v>
      </c>
      <c r="D79" s="45" t="s">
        <v>113</v>
      </c>
      <c r="E79" s="20">
        <f>-C115</f>
        <v>-4028.5595000000003</v>
      </c>
    </row>
    <row r="80" spans="1:5">
      <c r="A80" s="89" t="s">
        <v>257</v>
      </c>
      <c r="B80" s="44">
        <v>16</v>
      </c>
      <c r="C80" s="44" t="s">
        <v>115</v>
      </c>
      <c r="D80" s="45" t="s">
        <v>114</v>
      </c>
      <c r="E80" s="20">
        <f>-C132</f>
        <v>-4028.5595000000003</v>
      </c>
    </row>
    <row r="81" spans="1:5">
      <c r="A81" s="90" t="s">
        <v>258</v>
      </c>
      <c r="B81" s="51"/>
      <c r="C81" s="51"/>
      <c r="D81" s="50"/>
      <c r="E81" s="49">
        <f>E78+SUM(E79:E80)</f>
        <v>72514.070999999996</v>
      </c>
    </row>
    <row r="82" spans="1:5" ht="8.25" customHeight="1">
      <c r="A82" s="101"/>
      <c r="B82" s="102"/>
      <c r="C82" s="102"/>
      <c r="D82" s="102"/>
      <c r="E82" s="103"/>
    </row>
    <row r="83" spans="1:5">
      <c r="A83" s="89" t="s">
        <v>259</v>
      </c>
      <c r="B83" s="44">
        <v>6</v>
      </c>
      <c r="C83" s="44" t="s">
        <v>117</v>
      </c>
      <c r="D83" s="45" t="s">
        <v>118</v>
      </c>
      <c r="E83" s="20">
        <v>-10000</v>
      </c>
    </row>
    <row r="84" spans="1:5">
      <c r="A84" s="92" t="s">
        <v>260</v>
      </c>
      <c r="B84" s="57"/>
      <c r="C84" s="57"/>
      <c r="D84" s="58"/>
      <c r="E84" s="59">
        <f>+E81+E83</f>
        <v>62514.070999999996</v>
      </c>
    </row>
    <row r="85" spans="1:5" ht="8.25" customHeight="1">
      <c r="A85" s="101"/>
      <c r="B85" s="102"/>
      <c r="C85" s="102"/>
      <c r="D85" s="102"/>
      <c r="E85" s="103"/>
    </row>
    <row r="86" spans="1:5">
      <c r="A86" s="32" t="s">
        <v>116</v>
      </c>
      <c r="B86" s="55"/>
      <c r="C86" s="55"/>
      <c r="D86" s="56"/>
      <c r="E86" s="36"/>
    </row>
    <row r="87" spans="1:5">
      <c r="A87" s="89" t="s">
        <v>261</v>
      </c>
      <c r="B87" s="53"/>
      <c r="C87" s="53"/>
      <c r="D87" s="54" t="s">
        <v>120</v>
      </c>
      <c r="E87" s="31">
        <v>-15552</v>
      </c>
    </row>
    <row r="88" spans="1:5">
      <c r="A88" s="17" t="s">
        <v>119</v>
      </c>
      <c r="B88" s="44"/>
      <c r="C88" s="44"/>
      <c r="D88" s="45" t="s">
        <v>121</v>
      </c>
      <c r="E88" s="20"/>
    </row>
    <row r="89" spans="1:5">
      <c r="A89" s="89" t="s">
        <v>262</v>
      </c>
      <c r="B89" s="44">
        <v>3</v>
      </c>
      <c r="C89" s="44"/>
      <c r="D89" s="45" t="s">
        <v>122</v>
      </c>
      <c r="E89" s="20">
        <v>-6480</v>
      </c>
    </row>
    <row r="90" spans="1:5">
      <c r="A90" s="89" t="s">
        <v>263</v>
      </c>
      <c r="B90" s="44">
        <v>3</v>
      </c>
      <c r="C90" s="44"/>
      <c r="D90" s="45" t="s">
        <v>122</v>
      </c>
      <c r="E90" s="20">
        <v>-6480</v>
      </c>
    </row>
    <row r="91" spans="1:5">
      <c r="A91" s="89" t="s">
        <v>264</v>
      </c>
      <c r="B91" s="44"/>
      <c r="C91" s="44" t="s">
        <v>125</v>
      </c>
      <c r="D91" s="45" t="s">
        <v>163</v>
      </c>
      <c r="E91" s="20">
        <v>-15552</v>
      </c>
    </row>
    <row r="92" spans="1:5">
      <c r="A92" s="92" t="s">
        <v>265</v>
      </c>
      <c r="B92" s="57"/>
      <c r="C92" s="57"/>
      <c r="D92" s="58"/>
      <c r="E92" s="59">
        <f>+E84+SUM(E87:E91)</f>
        <v>18450.070999999996</v>
      </c>
    </row>
    <row r="93" spans="1:5" ht="8.25" customHeight="1" thickBot="1">
      <c r="A93" s="101"/>
      <c r="B93" s="102"/>
      <c r="C93" s="102"/>
      <c r="D93" s="102"/>
      <c r="E93" s="103"/>
    </row>
    <row r="94" spans="1:5" ht="15.75" thickBot="1">
      <c r="A94" s="60" t="s">
        <v>123</v>
      </c>
      <c r="B94" s="61"/>
      <c r="C94" s="62" t="s">
        <v>126</v>
      </c>
      <c r="D94" s="62" t="s">
        <v>124</v>
      </c>
      <c r="E94" s="63">
        <f>+C160</f>
        <v>2083.0099399999999</v>
      </c>
    </row>
    <row r="97" spans="1:7">
      <c r="A97" s="83" t="s">
        <v>127</v>
      </c>
      <c r="B97" s="87"/>
      <c r="C97" s="87"/>
      <c r="D97" s="87"/>
      <c r="E97" s="87"/>
      <c r="F97" s="87"/>
      <c r="G97" s="88"/>
    </row>
    <row r="98" spans="1:7">
      <c r="A98" s="1" t="s">
        <v>128</v>
      </c>
    </row>
    <row r="99" spans="1:7">
      <c r="A99" s="1" t="s">
        <v>130</v>
      </c>
      <c r="C99" s="6">
        <v>3000</v>
      </c>
    </row>
    <row r="100" spans="1:7">
      <c r="A100" s="64" t="s">
        <v>132</v>
      </c>
      <c r="B100" s="7"/>
      <c r="C100" s="65">
        <v>996.23</v>
      </c>
    </row>
    <row r="101" spans="1:7">
      <c r="A101" s="1" t="s">
        <v>131</v>
      </c>
      <c r="C101" s="6">
        <f>+C99-C100</f>
        <v>2003.77</v>
      </c>
    </row>
    <row r="105" spans="1:7">
      <c r="A105" s="83" t="s">
        <v>134</v>
      </c>
      <c r="B105" s="84"/>
      <c r="C105" s="84"/>
      <c r="D105" s="84"/>
      <c r="E105" s="84"/>
      <c r="F105" s="84"/>
      <c r="G105" s="85"/>
    </row>
    <row r="106" spans="1:7">
      <c r="A106" s="1" t="s">
        <v>135</v>
      </c>
    </row>
    <row r="107" spans="1:7">
      <c r="A107" s="1" t="s">
        <v>136</v>
      </c>
    </row>
    <row r="108" spans="1:7">
      <c r="A108" s="1" t="s">
        <v>130</v>
      </c>
      <c r="C108" s="6">
        <v>17600</v>
      </c>
    </row>
    <row r="109" spans="1:7">
      <c r="A109" s="64" t="s">
        <v>132</v>
      </c>
      <c r="B109" s="7"/>
      <c r="C109" s="65">
        <v>15552</v>
      </c>
    </row>
    <row r="110" spans="1:7">
      <c r="A110" s="1" t="s">
        <v>131</v>
      </c>
      <c r="C110" s="6">
        <f>+C108-C109</f>
        <v>2048</v>
      </c>
    </row>
    <row r="112" spans="1:7">
      <c r="A112" s="83" t="s">
        <v>137</v>
      </c>
      <c r="B112" s="84"/>
      <c r="C112" s="84"/>
      <c r="D112" s="84"/>
      <c r="E112" s="84"/>
      <c r="F112" s="84"/>
      <c r="G112" s="85"/>
    </row>
    <row r="113" spans="1:7">
      <c r="A113" s="1" t="s">
        <v>138</v>
      </c>
    </row>
    <row r="114" spans="1:7">
      <c r="A114" s="12" t="s">
        <v>104</v>
      </c>
      <c r="C114" s="6">
        <f>+E78</f>
        <v>80571.19</v>
      </c>
    </row>
    <row r="115" spans="1:7">
      <c r="A115" s="12" t="s">
        <v>139</v>
      </c>
      <c r="C115" s="6">
        <f>+C114*5%</f>
        <v>4028.5595000000003</v>
      </c>
    </row>
    <row r="116" spans="1:7">
      <c r="C116" s="6"/>
    </row>
    <row r="117" spans="1:7">
      <c r="A117" s="1" t="s">
        <v>140</v>
      </c>
      <c r="C117" s="6">
        <f>500*12</f>
        <v>6000</v>
      </c>
    </row>
    <row r="118" spans="1:7">
      <c r="A118" s="66" t="s">
        <v>141</v>
      </c>
      <c r="B118" s="11"/>
      <c r="C118" s="65">
        <f>+C115</f>
        <v>4028.5595000000003</v>
      </c>
    </row>
    <row r="119" spans="1:7">
      <c r="A119" s="1" t="s">
        <v>131</v>
      </c>
      <c r="C119" s="6">
        <f>+C117-C118</f>
        <v>1971.4404999999997</v>
      </c>
    </row>
    <row r="120" spans="1:7">
      <c r="C120" s="6"/>
    </row>
    <row r="121" spans="1:7">
      <c r="A121" s="83" t="s">
        <v>142</v>
      </c>
      <c r="B121" s="87"/>
      <c r="C121" s="87"/>
      <c r="D121" s="87"/>
      <c r="E121" s="87"/>
      <c r="F121" s="87"/>
      <c r="G121" s="85"/>
    </row>
    <row r="122" spans="1:7">
      <c r="A122" s="1" t="s">
        <v>143</v>
      </c>
    </row>
    <row r="123" spans="1:7">
      <c r="A123" s="1" t="s">
        <v>145</v>
      </c>
    </row>
    <row r="124" spans="1:7">
      <c r="A124" s="2" t="s">
        <v>144</v>
      </c>
    </row>
    <row r="125" spans="1:7">
      <c r="A125" s="12" t="s">
        <v>129</v>
      </c>
      <c r="C125" s="6">
        <v>11000</v>
      </c>
    </row>
    <row r="126" spans="1:7">
      <c r="A126" s="12" t="s">
        <v>82</v>
      </c>
      <c r="C126" s="6">
        <f>+C125*40%</f>
        <v>4400</v>
      </c>
      <c r="D126" s="1" t="s">
        <v>146</v>
      </c>
    </row>
    <row r="127" spans="1:7">
      <c r="A127" s="68" t="s">
        <v>147</v>
      </c>
    </row>
    <row r="128" spans="1:7">
      <c r="A128" s="12" t="s">
        <v>104</v>
      </c>
      <c r="C128" s="6">
        <f>+E78</f>
        <v>80571.19</v>
      </c>
    </row>
    <row r="129" spans="1:7">
      <c r="A129" s="12" t="s">
        <v>139</v>
      </c>
      <c r="C129" s="67">
        <f>+C128*5%</f>
        <v>4028.5595000000003</v>
      </c>
      <c r="D129" s="1" t="s">
        <v>148</v>
      </c>
    </row>
    <row r="131" spans="1:7">
      <c r="A131" s="1" t="s">
        <v>130</v>
      </c>
      <c r="C131" s="6">
        <v>11000</v>
      </c>
    </row>
    <row r="132" spans="1:7">
      <c r="A132" s="64" t="s">
        <v>132</v>
      </c>
      <c r="B132" s="7"/>
      <c r="C132" s="65">
        <f>+C129</f>
        <v>4028.5595000000003</v>
      </c>
    </row>
    <row r="133" spans="1:7">
      <c r="A133" s="1" t="s">
        <v>131</v>
      </c>
      <c r="C133" s="6">
        <f>+C131-C132</f>
        <v>6971.4404999999997</v>
      </c>
    </row>
    <row r="138" spans="1:7">
      <c r="A138" s="83" t="s">
        <v>149</v>
      </c>
      <c r="B138" s="84"/>
      <c r="C138" s="84"/>
      <c r="D138" s="84"/>
      <c r="E138" s="84"/>
      <c r="F138" s="84"/>
      <c r="G138" s="85"/>
    </row>
    <row r="139" spans="1:7">
      <c r="A139" s="1" t="s">
        <v>97</v>
      </c>
    </row>
    <row r="140" spans="1:7">
      <c r="A140" s="1" t="s">
        <v>98</v>
      </c>
    </row>
    <row r="141" spans="1:7">
      <c r="A141" s="1" t="s">
        <v>99</v>
      </c>
    </row>
    <row r="142" spans="1:7">
      <c r="A142" s="1" t="s">
        <v>100</v>
      </c>
      <c r="C142" s="6">
        <v>-10000</v>
      </c>
    </row>
    <row r="143" spans="1:7">
      <c r="A143" s="11" t="s">
        <v>101</v>
      </c>
      <c r="B143" s="11"/>
      <c r="C143" s="8">
        <v>18000</v>
      </c>
    </row>
    <row r="144" spans="1:7">
      <c r="A144" s="1" t="s">
        <v>102</v>
      </c>
      <c r="C144" s="6">
        <f>+C142+C143</f>
        <v>8000</v>
      </c>
    </row>
    <row r="146" spans="1:7">
      <c r="A146" s="83" t="s">
        <v>150</v>
      </c>
      <c r="B146" s="87"/>
      <c r="C146" s="87"/>
      <c r="D146" s="87"/>
      <c r="E146" s="87"/>
      <c r="F146" s="87"/>
      <c r="G146" s="85"/>
    </row>
    <row r="147" spans="1:7">
      <c r="A147" s="1" t="s">
        <v>152</v>
      </c>
    </row>
    <row r="148" spans="1:7">
      <c r="A148" s="1" t="s">
        <v>151</v>
      </c>
    </row>
    <row r="150" spans="1:7">
      <c r="A150" s="83" t="s">
        <v>153</v>
      </c>
      <c r="B150" s="87"/>
      <c r="C150" s="87"/>
      <c r="D150" s="87"/>
      <c r="E150" s="87"/>
      <c r="F150" s="87"/>
      <c r="G150" s="85"/>
    </row>
    <row r="151" spans="1:7">
      <c r="A151" s="1" t="s">
        <v>154</v>
      </c>
      <c r="C151" s="6">
        <f>+E92</f>
        <v>18450.070999999996</v>
      </c>
    </row>
    <row r="152" spans="1:7">
      <c r="A152" s="1" t="s">
        <v>155</v>
      </c>
    </row>
    <row r="154" spans="1:7">
      <c r="A154" s="1" t="s">
        <v>156</v>
      </c>
      <c r="C154" s="27">
        <v>900</v>
      </c>
    </row>
    <row r="155" spans="1:7">
      <c r="A155" s="69" t="s">
        <v>159</v>
      </c>
    </row>
    <row r="156" spans="1:7">
      <c r="A156" s="1" t="s">
        <v>158</v>
      </c>
      <c r="C156" s="10">
        <v>0.14000000000000001</v>
      </c>
    </row>
    <row r="157" spans="1:7">
      <c r="A157" s="11" t="s">
        <v>222</v>
      </c>
      <c r="B157" s="11"/>
      <c r="C157" s="8">
        <f>+C151-10000</f>
        <v>8450.0709999999963</v>
      </c>
    </row>
    <row r="158" spans="1:7">
      <c r="C158" s="27">
        <f>+C157*C156</f>
        <v>1183.0099399999997</v>
      </c>
    </row>
    <row r="160" spans="1:7">
      <c r="A160" s="2" t="s">
        <v>157</v>
      </c>
      <c r="B160" s="2"/>
      <c r="C160" s="27">
        <f>+C154+C158</f>
        <v>2083.0099399999999</v>
      </c>
    </row>
    <row r="164" spans="1:1">
      <c r="A164" s="1" t="s">
        <v>165</v>
      </c>
    </row>
    <row r="165" spans="1:1">
      <c r="A165" s="1" t="s">
        <v>225</v>
      </c>
    </row>
    <row r="166" spans="1:1">
      <c r="A166" s="1" t="s">
        <v>224</v>
      </c>
    </row>
    <row r="168" spans="1:1">
      <c r="A168" s="1" t="s">
        <v>223</v>
      </c>
    </row>
    <row r="169" spans="1:1">
      <c r="A169" s="1" t="s">
        <v>166</v>
      </c>
    </row>
  </sheetData>
  <mergeCells count="20">
    <mergeCell ref="A93:E93"/>
    <mergeCell ref="B69:C69"/>
    <mergeCell ref="A3:G4"/>
    <mergeCell ref="A72:E72"/>
    <mergeCell ref="A82:E82"/>
    <mergeCell ref="A85:E85"/>
    <mergeCell ref="A38:E38"/>
    <mergeCell ref="A14:E14"/>
    <mergeCell ref="A19:E19"/>
    <mergeCell ref="A27:E27"/>
    <mergeCell ref="A33:E33"/>
    <mergeCell ref="A24:E24"/>
    <mergeCell ref="B63:C63"/>
    <mergeCell ref="B64:C64"/>
    <mergeCell ref="B62:C62"/>
    <mergeCell ref="B65:C65"/>
    <mergeCell ref="B66:C66"/>
    <mergeCell ref="B67:C67"/>
    <mergeCell ref="A43:E43"/>
    <mergeCell ref="B68:C68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&amp;L&amp;"-,Negrita"&amp;K00-043GUÍA DE TRABAJOS PRÁCTICOS.
UNIDAD IV&amp;R&amp;"-,Negrita"&amp;K00-044Florencia I. Taier</oddHeader>
    <oddFooter>&amp;L&amp;G &amp;C&amp;"-,Negrita"&amp;K00-047UCC. FACEA. 
IMPUESTOS I. Cát. "B"&amp;R&amp;"-,Negrita"&amp;K00-047Página 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view="pageLayout" topLeftCell="A6" workbookViewId="0">
      <selection activeCell="G18" sqref="G18"/>
    </sheetView>
  </sheetViews>
  <sheetFormatPr baseColWidth="10" defaultColWidth="11.5703125" defaultRowHeight="15"/>
  <cols>
    <col min="1" max="16384" width="11.5703125" style="1"/>
  </cols>
  <sheetData>
    <row r="1" spans="1:11" ht="15.75">
      <c r="A1" s="3" t="s">
        <v>48</v>
      </c>
    </row>
    <row r="2" spans="1:11" ht="15.75" thickBot="1"/>
    <row r="3" spans="1:11">
      <c r="A3" s="93" t="s">
        <v>218</v>
      </c>
      <c r="B3" s="94"/>
      <c r="C3" s="94"/>
      <c r="D3" s="94"/>
      <c r="E3" s="94"/>
      <c r="F3" s="94"/>
      <c r="G3" s="94"/>
      <c r="H3" s="94"/>
      <c r="I3" s="94"/>
      <c r="J3" s="94"/>
      <c r="K3" s="95"/>
    </row>
    <row r="4" spans="1:11" ht="15.75" thickBot="1">
      <c r="A4" s="96"/>
      <c r="B4" s="97"/>
      <c r="C4" s="97"/>
      <c r="D4" s="97"/>
      <c r="E4" s="97"/>
      <c r="F4" s="97"/>
      <c r="G4" s="97"/>
      <c r="H4" s="97"/>
      <c r="I4" s="97"/>
      <c r="J4" s="97"/>
      <c r="K4" s="98"/>
    </row>
    <row r="6" spans="1:11">
      <c r="A6" s="1" t="s">
        <v>49</v>
      </c>
    </row>
    <row r="7" spans="1:11">
      <c r="A7" s="1" t="s">
        <v>50</v>
      </c>
    </row>
    <row r="8" spans="1:11">
      <c r="A8" s="1" t="s">
        <v>51</v>
      </c>
    </row>
    <row r="9" spans="1:11">
      <c r="A9" s="1" t="s">
        <v>52</v>
      </c>
    </row>
    <row r="10" spans="1:11">
      <c r="B10" s="1" t="s">
        <v>53</v>
      </c>
      <c r="E10" s="6">
        <v>20000</v>
      </c>
    </row>
    <row r="11" spans="1:11">
      <c r="A11" s="9" t="s">
        <v>20</v>
      </c>
      <c r="B11" s="11" t="s">
        <v>54</v>
      </c>
      <c r="C11" s="11"/>
      <c r="D11" s="11"/>
      <c r="E11" s="15">
        <v>5</v>
      </c>
    </row>
    <row r="12" spans="1:11">
      <c r="E12" s="6">
        <f>+E10/E11</f>
        <v>4000</v>
      </c>
    </row>
    <row r="13" spans="1:11">
      <c r="A13" s="1" t="s">
        <v>215</v>
      </c>
    </row>
    <row r="14" spans="1:11">
      <c r="A14" s="1" t="s">
        <v>217</v>
      </c>
    </row>
    <row r="15" spans="1:11">
      <c r="A15" s="1" t="s">
        <v>216</v>
      </c>
    </row>
    <row r="17" spans="1:1">
      <c r="A17" s="1" t="s">
        <v>55</v>
      </c>
    </row>
    <row r="18" spans="1:1">
      <c r="A18" s="1" t="s">
        <v>56</v>
      </c>
    </row>
    <row r="20" spans="1:1">
      <c r="A20" s="1" t="s">
        <v>200</v>
      </c>
    </row>
    <row r="22" spans="1:1">
      <c r="A22" s="1" t="s">
        <v>199</v>
      </c>
    </row>
    <row r="24" spans="1:1">
      <c r="A24" s="1" t="s">
        <v>201</v>
      </c>
    </row>
    <row r="27" spans="1:1">
      <c r="A27" s="1" t="s">
        <v>165</v>
      </c>
    </row>
    <row r="28" spans="1:1">
      <c r="A28" s="1" t="s">
        <v>225</v>
      </c>
    </row>
    <row r="29" spans="1:1">
      <c r="A29" s="1" t="s">
        <v>224</v>
      </c>
    </row>
  </sheetData>
  <mergeCells count="1">
    <mergeCell ref="A3:K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&amp;L&amp;"-,Negrita"&amp;K00-045GUÍA DE TRABAJOS PRÁCTICOS.
UNIDAD IV&amp;R&amp;"-,Negrita"&amp;K00-046Florencia I. Taier</oddHeader>
    <oddFooter>&amp;L&amp;G &amp;C&amp;"-,Negrita"&amp;K00-048UCC. FACEA. 
IMPUESTOS I. Cát. "B"&amp;R&amp;"-,Negrita"&amp;K00-048Página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4.01</vt:lpstr>
      <vt:lpstr>4.02</vt:lpstr>
      <vt:lpstr>4.03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Guest</cp:lastModifiedBy>
  <cp:lastPrinted>2014-05-21T15:07:58Z</cp:lastPrinted>
  <dcterms:created xsi:type="dcterms:W3CDTF">2013-12-27T15:56:41Z</dcterms:created>
  <dcterms:modified xsi:type="dcterms:W3CDTF">2014-09-22T08:09:55Z</dcterms:modified>
</cp:coreProperties>
</file>